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_Africa Regional\21190 Agri Productivity Prog Southern Africa\80 Reporting\2. Reports\Online Versions\Data\"/>
    </mc:Choice>
  </mc:AlternateContent>
  <xr:revisionPtr revIDLastSave="0" documentId="8_{CC4C88F6-D1BF-4C92-8FEA-AB25567B5745}" xr6:coauthVersionLast="47" xr6:coauthVersionMax="47" xr10:uidLastSave="{00000000-0000-0000-0000-000000000000}"/>
  <bookViews>
    <workbookView xWindow="-108" yWindow="-108" windowWidth="23256" windowHeight="12576" firstSheet="1" activeTab="6" xr2:uid="{3CA669B4-FE17-43F0-89B7-B475346CC408}"/>
  </bookViews>
  <sheets>
    <sheet name="Global Data" sheetId="1" r:id="rId1"/>
    <sheet name="Global Ranking" sheetId="2" r:id="rId2"/>
    <sheet name="African Data" sheetId="3" r:id="rId3"/>
    <sheet name="African Ranking" sheetId="4" r:id="rId4"/>
    <sheet name="SADC Data" sheetId="5" r:id="rId5"/>
    <sheet name="SADC Ranking" sheetId="6" r:id="rId6"/>
    <sheet name="Benchmark Assessment Dat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7" l="1"/>
  <c r="I21" i="7"/>
  <c r="I20" i="7"/>
  <c r="C43" i="7"/>
  <c r="C42" i="7"/>
  <c r="C41" i="7"/>
  <c r="C40" i="7"/>
  <c r="C39" i="7"/>
  <c r="C38" i="7"/>
  <c r="C37" i="7"/>
  <c r="C36" i="7"/>
  <c r="C35" i="7"/>
  <c r="C34" i="7"/>
  <c r="C33" i="7"/>
  <c r="C44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C32" i="7"/>
  <c r="C31" i="7"/>
  <c r="C30" i="7"/>
  <c r="C29" i="7"/>
  <c r="C28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H13" i="7"/>
  <c r="H19" i="7"/>
  <c r="H18" i="7"/>
  <c r="H17" i="7"/>
  <c r="H16" i="7"/>
  <c r="H14" i="7"/>
  <c r="H12" i="7"/>
  <c r="H11" i="7"/>
  <c r="H10" i="7"/>
  <c r="H9" i="7"/>
  <c r="H8" i="7"/>
  <c r="H7" i="7"/>
  <c r="H5" i="7"/>
  <c r="H4" i="7"/>
  <c r="G19" i="7"/>
  <c r="G18" i="7"/>
  <c r="G17" i="7"/>
  <c r="G16" i="7"/>
  <c r="G14" i="7"/>
  <c r="G15" i="7"/>
  <c r="G13" i="7"/>
  <c r="G12" i="7"/>
  <c r="G11" i="7"/>
  <c r="G10" i="7"/>
  <c r="G9" i="7"/>
  <c r="G8" i="7"/>
  <c r="G7" i="7"/>
  <c r="G6" i="7"/>
  <c r="G5" i="7"/>
  <c r="G4" i="7"/>
  <c r="F19" i="7"/>
  <c r="F18" i="7"/>
  <c r="F17" i="7"/>
  <c r="F16" i="7"/>
  <c r="F15" i="7"/>
  <c r="F14" i="7"/>
  <c r="F13" i="7"/>
  <c r="F12" i="7"/>
  <c r="F11" i="7"/>
  <c r="F10" i="7"/>
  <c r="F9" i="7"/>
  <c r="F8" i="7"/>
  <c r="F5" i="7"/>
  <c r="F4" i="7"/>
  <c r="E19" i="7"/>
  <c r="E18" i="7"/>
  <c r="E17" i="7"/>
  <c r="E16" i="7"/>
  <c r="E14" i="7"/>
  <c r="E13" i="7"/>
  <c r="E12" i="7"/>
  <c r="E11" i="7"/>
  <c r="E10" i="7"/>
  <c r="E5" i="7"/>
  <c r="E4" i="7"/>
  <c r="H6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5" i="7"/>
  <c r="D4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</calcChain>
</file>

<file path=xl/sharedStrings.xml><?xml version="1.0" encoding="utf-8"?>
<sst xmlns="http://schemas.openxmlformats.org/spreadsheetml/2006/main" count="1035" uniqueCount="231">
  <si>
    <t>Country</t>
  </si>
  <si>
    <t>Afghanistan</t>
  </si>
  <si>
    <t xml:space="preserve">Albania </t>
  </si>
  <si>
    <t xml:space="preserve">Algeria </t>
  </si>
  <si>
    <t xml:space="preserve">Andorra </t>
  </si>
  <si>
    <t xml:space="preserve">Angola </t>
  </si>
  <si>
    <t xml:space="preserve">Antigua and Barbuda </t>
  </si>
  <si>
    <t xml:space="preserve">Argentina </t>
  </si>
  <si>
    <t xml:space="preserve">Armenia </t>
  </si>
  <si>
    <t xml:space="preserve">Australia </t>
  </si>
  <si>
    <t>Austria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</si>
  <si>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</si>
  <si>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</si>
  <si>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</si>
  <si>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</si>
  <si>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</si>
  <si>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</si>
  <si>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</si>
  <si>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</si>
  <si>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</si>
  <si>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Bhutan </t>
  </si>
  <si>
    <t xml:space="preserve">Bolivia </t>
  </si>
  <si>
    <t xml:space="preserve">Bosnia and Herzegovina </t>
  </si>
  <si>
    <t xml:space="preserve">Botswana </t>
  </si>
  <si>
    <t xml:space="preserve">Brazil </t>
  </si>
  <si>
    <t xml:space="preserve">Brunei Darussalam </t>
  </si>
  <si>
    <t xml:space="preserve">Bulgaria </t>
  </si>
  <si>
    <t xml:space="preserve">Burkina Faso </t>
  </si>
  <si>
    <t xml:space="preserve">Burundi </t>
  </si>
  <si>
    <t xml:space="preserve">Cote d'Ivoire </t>
  </si>
  <si>
    <t xml:space="preserve">Cabo Verde </t>
  </si>
  <si>
    <t xml:space="preserve">Cambodia </t>
  </si>
  <si>
    <t xml:space="preserve">Cameroon </t>
  </si>
  <si>
    <t xml:space="preserve">Canada </t>
  </si>
  <si>
    <t xml:space="preserve">Central African Republic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</si>
  <si>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</si>
  <si>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</si>
  <si>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</si>
  <si>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</si>
  <si>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</si>
  <si>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 </t>
  </si>
  <si>
    <t xml:space="preserve">Costa Rica </t>
  </si>
  <si>
    <t xml:space="preserve">Croatia </t>
  </si>
  <si>
    <t xml:space="preserve">Cuba </t>
  </si>
  <si>
    <t xml:space="preserve">Cyprus </t>
  </si>
  <si>
    <t xml:space="preserve">Czech Republic </t>
  </si>
  <si>
    <t xml:space="preserve">Democratic People's Republic of Korea </t>
  </si>
  <si>
    <t xml:space="preserve">Democratic Republic of the Congo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</si>
  <si>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</si>
  <si>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</si>
  <si>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</si>
  <si>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</si>
  <si>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</si>
  <si>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</si>
  <si>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</si>
  <si>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</si>
  <si>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</si>
  <si>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</si>
  <si>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>Eswatini</t>
  </si>
  <si>
    <t xml:space="preserve">Ethiopia </t>
  </si>
  <si>
    <t xml:space="preserve">Fiji </t>
  </si>
  <si>
    <t xml:space="preserve">Finland </t>
  </si>
  <si>
    <t>France</t>
  </si>
  <si>
    <t xml:space="preserve">Gabon </t>
  </si>
  <si>
    <t xml:space="preserve">Gambia </t>
  </si>
  <si>
    <t>Georgia</t>
  </si>
  <si>
    <t xml:space="preserve">Germany </t>
  </si>
  <si>
    <t xml:space="preserve">Ghana </t>
  </si>
  <si>
    <t xml:space="preserve">Greece </t>
  </si>
  <si>
    <t xml:space="preserve">Grenada </t>
  </si>
  <si>
    <t xml:space="preserve">Guatemala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</si>
  <si>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</si>
  <si>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</si>
  <si>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</si>
  <si>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</si>
  <si>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</si>
  <si>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</si>
  <si>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</si>
  <si>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</si>
  <si>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</si>
  <si>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(Islamic Republic of) </t>
  </si>
  <si>
    <t xml:space="preserve">Iraq </t>
  </si>
  <si>
    <t xml:space="preserve">Ireland </t>
  </si>
  <si>
    <t xml:space="preserve">Israel </t>
  </si>
  <si>
    <t xml:space="preserve">Italy </t>
  </si>
  <si>
    <t xml:space="preserve">Jamaica </t>
  </si>
  <si>
    <t xml:space="preserve">Japan </t>
  </si>
  <si>
    <t xml:space="preserve">Jordan </t>
  </si>
  <si>
    <t xml:space="preserve">Kazakhstan </t>
  </si>
  <si>
    <t xml:space="preserve">Kenya </t>
  </si>
  <si>
    <t xml:space="preserve">Kiribati </t>
  </si>
  <si>
    <t xml:space="preserve">Kuwait </t>
  </si>
  <si>
    <t xml:space="preserve">Kyrgyzstan </t>
  </si>
  <si>
    <t xml:space="preserve">Lao People's Democratic Republic </t>
  </si>
  <si>
    <t xml:space="preserve">Latvia </t>
  </si>
  <si>
    <t xml:space="preserve">Lebanon </t>
  </si>
  <si>
    <t xml:space="preserve">Lesotho </t>
  </si>
  <si>
    <t xml:space="preserve">Liberia </t>
  </si>
  <si>
    <t>Libya</t>
  </si>
  <si>
    <t>Liechtenstein</t>
  </si>
  <si>
    <t xml:space="preserve">Lithuania </t>
  </si>
  <si>
    <t>Luxembourg</t>
  </si>
  <si>
    <t xml:space="preserve">Madagascar </t>
  </si>
  <si>
    <t xml:space="preserve">Malawi </t>
  </si>
  <si>
    <t>Malaysia</t>
  </si>
  <si>
    <t>Maldives</t>
  </si>
  <si>
    <t xml:space="preserve">Mali </t>
  </si>
  <si>
    <t xml:space="preserve">Malta </t>
  </si>
  <si>
    <t xml:space="preserve">Marshall Islands </t>
  </si>
  <si>
    <t xml:space="preserve">Mauritania </t>
  </si>
  <si>
    <t xml:space="preserve">Mauritius </t>
  </si>
  <si>
    <t xml:space="preserve">Mexico </t>
  </si>
  <si>
    <t xml:space="preserve">Micronesia (Federated States of) </t>
  </si>
  <si>
    <t xml:space="preserve">Monaco </t>
  </si>
  <si>
    <t xml:space="preserve">Mongolia </t>
  </si>
  <si>
    <t>Montenegro</t>
  </si>
  <si>
    <t xml:space="preserve">Morocco </t>
  </si>
  <si>
    <t xml:space="preserve">Mozambique </t>
  </si>
  <si>
    <t xml:space="preserve">Myanmar </t>
  </si>
  <si>
    <t xml:space="preserve">Namibia </t>
  </si>
  <si>
    <t xml:space="preserve">Nauru </t>
  </si>
  <si>
    <t xml:space="preserve">Nepal </t>
  </si>
  <si>
    <t xml:space="preserve">Netherlands </t>
  </si>
  <si>
    <t xml:space="preserve">New Zealand </t>
  </si>
  <si>
    <t xml:space="preserve">Nicaragua </t>
  </si>
  <si>
    <t xml:space="preserve">Niger </t>
  </si>
  <si>
    <t xml:space="preserve">Nigeria </t>
  </si>
  <si>
    <t>North Macedonia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</si>
  <si>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</si>
  <si>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</si>
  <si>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</si>
  <si>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</si>
  <si>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</si>
  <si>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</si>
  <si>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</si>
  <si>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</si>
  <si>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</si>
  <si>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</si>
  <si>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</si>
  <si>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Qatar </t>
  </si>
  <si>
    <t xml:space="preserve">Republic of Korea </t>
  </si>
  <si>
    <t xml:space="preserve">Republic of Moldova </t>
  </si>
  <si>
    <t xml:space="preserve">Romania </t>
  </si>
  <si>
    <t xml:space="preserve">Russian Federation </t>
  </si>
  <si>
    <t xml:space="preserve">Rwanda </t>
  </si>
  <si>
    <t xml:space="preserve">Saint Kitts and Nevis </t>
  </si>
  <si>
    <t xml:space="preserve">Saint Lucia </t>
  </si>
  <si>
    <t xml:space="preserve">Saint Vincent and the Grenadines </t>
  </si>
  <si>
    <t xml:space="preserve">Samoa </t>
  </si>
  <si>
    <t xml:space="preserve">San Marino </t>
  </si>
  <si>
    <t xml:space="preserve">Sao Tome and Principe </t>
  </si>
  <si>
    <t xml:space="preserve">Saudi Arabia </t>
  </si>
  <si>
    <t xml:space="preserve">Senegal </t>
  </si>
  <si>
    <t>Serbia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</si>
  <si>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</si>
  <si>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</si>
  <si>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</si>
  <si>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</si>
  <si>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</si>
  <si>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</si>
  <si>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</si>
  <si>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</si>
  <si>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>South Sudan</t>
  </si>
  <si>
    <t xml:space="preserve">Spain </t>
  </si>
  <si>
    <t xml:space="preserve">Sri Lanka </t>
  </si>
  <si>
    <t xml:space="preserve">Sudan </t>
  </si>
  <si>
    <t xml:space="preserve">Suriname </t>
  </si>
  <si>
    <t xml:space="preserve">Sweden </t>
  </si>
  <si>
    <t xml:space="preserve">Switzerland </t>
  </si>
  <si>
    <t xml:space="preserve">Syrian Arab Republic </t>
  </si>
  <si>
    <t xml:space="preserve">Tajikistan </t>
  </si>
  <si>
    <t xml:space="preserve">Thailand </t>
  </si>
  <si>
    <t>Timor-Leste</t>
  </si>
  <si>
    <t xml:space="preserve">Togo </t>
  </si>
  <si>
    <t xml:space="preserve">Tonga </t>
  </si>
  <si>
    <t xml:space="preserve">Trinidad and Tobago </t>
  </si>
  <si>
    <t xml:space="preserve">Tunisia </t>
  </si>
  <si>
    <t xml:space="preserve">Turkey </t>
  </si>
  <si>
    <t xml:space="preserve">Turkmenistan </t>
  </si>
  <si>
    <t xml:space="preserve">Tuvalu </t>
  </si>
  <si>
    <t xml:space="preserve">Uganda </t>
  </si>
  <si>
    <t>Ukraine</t>
  </si>
  <si>
    <t xml:space="preserve">United Arab Emirates </t>
  </si>
  <si>
    <t>United Kingdom of Great Britain and Northern Ireland</t>
  </si>
  <si>
    <t xml:space="preserve">United Republic of Tanzania </t>
  </si>
  <si>
    <t xml:space="preserve">United States of America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</si>
  <si>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</si>
  <si>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</si>
  <si>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</si>
  <si>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</si>
  <si>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 Nam </t>
  </si>
  <si>
    <t xml:space="preserve">Yemen </t>
  </si>
  <si>
    <t xml:space="preserve">Zambia </t>
  </si>
  <si>
    <t xml:space="preserve">Zimbabwe </t>
  </si>
  <si>
    <t>Global Data for Benchmark Pillars (Accurate as of December 2021) - SADC Countries highlighted in orange.</t>
  </si>
  <si>
    <t>Digital Government (OSI, 2020)</t>
  </si>
  <si>
    <t>Digital Business (GCI, 2019)</t>
  </si>
  <si>
    <t>Innovation Driven Entrepreneurship (GII, 2021)</t>
  </si>
  <si>
    <t>Digital Skills and Values (GCI, 2019)</t>
  </si>
  <si>
    <t>ICT Infrastructure (AIDI, 2020)</t>
  </si>
  <si>
    <t>G5 Digital Economy Benchmark (ITU, 2021)</t>
  </si>
  <si>
    <t>n/a</t>
  </si>
  <si>
    <t>Global Rankings (out of 193 countries) for Benchmark Pillars (Accurate as of December 2021) - SADC Countries highlighted in orange.</t>
  </si>
  <si>
    <t>African Data for Benchmark Pillars (Accurate as of December 2021) - SADC Countries highlighted in orange.</t>
  </si>
  <si>
    <t>African Rankings (out of 54 countries) for Benchmark Pillars (Accurate as of December 2021) - SADC Countries highlighted in orange.</t>
  </si>
  <si>
    <t>Angola</t>
  </si>
  <si>
    <t>Botswana</t>
  </si>
  <si>
    <t>Comoros</t>
  </si>
  <si>
    <t>Democratic Republic of the Congo</t>
  </si>
  <si>
    <t>Lesotho</t>
  </si>
  <si>
    <t>Madagascar</t>
  </si>
  <si>
    <t>Malawi</t>
  </si>
  <si>
    <t>Mauritius</t>
  </si>
  <si>
    <t>Mozambique</t>
  </si>
  <si>
    <t>Namibia</t>
  </si>
  <si>
    <t>Seychelles</t>
  </si>
  <si>
    <t>South Africa</t>
  </si>
  <si>
    <t>Tanzania</t>
  </si>
  <si>
    <t>Zambia</t>
  </si>
  <si>
    <t>Zimbabwe</t>
  </si>
  <si>
    <t>Global Median</t>
  </si>
  <si>
    <t>African Median</t>
  </si>
  <si>
    <t>Total</t>
  </si>
  <si>
    <t>SADC Data for Benchmark Pillars (Accurate as of December 2021)</t>
  </si>
  <si>
    <t>SADC Ranking for Benchmark Pillars (Accurate as of December 2021)</t>
  </si>
  <si>
    <t>Benchmark Ranking</t>
  </si>
  <si>
    <t>SADC Index Data for Benchmark Pillars (This data has been manipulated. The data for each country was divided by the maximum available score)</t>
  </si>
  <si>
    <t>SADC Index Total for Benchmark Pillars (This data has been adjusted to account for missing country data. Total score of pillars above have been divided by number of data points)</t>
  </si>
  <si>
    <t>Index Total (Adjusted)</t>
  </si>
  <si>
    <t>SADC Index Total Ranked for Benchmark Pillars (Data has been reorganised in order or scores - highest to lowest)</t>
  </si>
  <si>
    <t>Benchmark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</si>
</sst>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ource Sans Pro"/>
      <family val="2"/>
    </font>
    <font>
      <sz val="10"/>
      <name val="Source Sans Pro"/>
      <family val="2"/>
    </font>
    <font>
      <b/>
      <sz val="10"/>
      <color theme="1"/>
      <name val="Source Sans Pro"/>
      <family val="2"/>
    </font>
    <font>
      <sz val="10"/>
      <color theme="1"/>
      <name val="Source Sans Pro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2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3" borderId="1" xfId="1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horizontal="left"/>
    </xf>
    <xf numFmtId="0" fontId="6" fillId="0" borderId="0" xfId="0" applyFont="1"/>
    <xf numFmtId="164" fontId="5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right"/>
    </xf>
    <xf numFmtId="164" fontId="3" fillId="3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right"/>
    </xf>
    <xf numFmtId="2" fontId="3" fillId="3" borderId="1" xfId="1" applyNumberFormat="1" applyFont="1" applyFill="1" applyBorder="1" applyAlignment="1">
      <alignment horizontal="right"/>
    </xf>
    <xf numFmtId="165" fontId="0" fillId="0" borderId="1" xfId="0" applyNumberFormat="1" applyBorder="1"/>
    <xf numFmtId="165" fontId="0" fillId="0" borderId="1" xfId="1" applyNumberFormat="1" applyFont="1" applyBorder="1"/>
    <xf numFmtId="165" fontId="7" fillId="0" borderId="1" xfId="0" applyNumberFormat="1" applyFont="1" applyBorder="1"/>
    <xf numFmtId="43" fontId="0" fillId="0" borderId="1" xfId="1" applyFont="1" applyBorder="1"/>
    <xf numFmtId="43" fontId="0" fillId="4" borderId="1" xfId="1" applyFont="1" applyFill="1" applyBorder="1"/>
    <xf numFmtId="49" fontId="4" fillId="4" borderId="1" xfId="0" applyNumberFormat="1" applyFont="1" applyFill="1" applyBorder="1" applyAlignment="1">
      <alignment horizontal="left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0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43" fontId="0" fillId="0" borderId="1" xfId="0" applyNumberFormat="1" applyBorder="1"/>
    <xf numFmtId="43" fontId="0" fillId="4" borderId="1" xfId="0" applyNumberFormat="1" applyFill="1" applyBorder="1"/>
    <xf numFmtId="165" fontId="0" fillId="4" borderId="1" xfId="0" applyNumberFormat="1" applyFill="1" applyBorder="1"/>
    <xf numFmtId="1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D90D-0F43-453F-948A-FD761431983A}">
  <dimension ref="A1:H198"/>
  <sheetViews>
    <sheetView zoomScale="67" zoomScaleNormal="85" workbookViewId="0">
      <selection activeCell="C43" sqref="C43:C44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8" ht="21" x14ac:dyDescent="0.4">
      <c r="A1" s="9" t="s">
        <v>194</v>
      </c>
    </row>
    <row r="3" spans="1:8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</row>
    <row r="4" spans="1:8" x14ac:dyDescent="0.3">
      <c r="B4" s="2" t="s">
        <v>1</v>
      </c>
      <c r="C4" s="3">
        <v>0.4118</v>
      </c>
      <c r="D4" s="3"/>
      <c r="E4" s="3"/>
      <c r="F4" s="3"/>
      <c r="G4" s="3"/>
      <c r="H4" s="3">
        <v>45.17</v>
      </c>
    </row>
    <row r="5" spans="1:8" x14ac:dyDescent="0.3">
      <c r="B5" s="2" t="s">
        <v>2</v>
      </c>
      <c r="C5" s="3">
        <v>0.84119999999999995</v>
      </c>
      <c r="D5" s="3">
        <v>61.804520988447202</v>
      </c>
      <c r="E5" s="3">
        <v>28</v>
      </c>
      <c r="F5" s="3">
        <v>49.896379316666703</v>
      </c>
      <c r="G5" s="3"/>
      <c r="H5" s="3">
        <v>72.33</v>
      </c>
    </row>
    <row r="6" spans="1:8" x14ac:dyDescent="0.3">
      <c r="B6" s="2" t="s">
        <v>3</v>
      </c>
      <c r="C6" s="3">
        <v>0.27650000000000002</v>
      </c>
      <c r="D6" s="3">
        <v>56.196927939973499</v>
      </c>
      <c r="E6" s="3">
        <v>19.899999999999999</v>
      </c>
      <c r="F6" s="3">
        <v>49.540976683333298</v>
      </c>
      <c r="G6" s="3">
        <v>40.804494026453902</v>
      </c>
      <c r="H6" s="3">
        <v>40.5</v>
      </c>
    </row>
    <row r="7" spans="1:8" x14ac:dyDescent="0.3">
      <c r="B7" s="2" t="s">
        <v>4</v>
      </c>
      <c r="C7" s="3">
        <v>0.4824</v>
      </c>
      <c r="D7" s="3"/>
      <c r="E7" s="3"/>
      <c r="F7" s="3"/>
      <c r="G7" s="3"/>
      <c r="H7" s="3">
        <v>32.67</v>
      </c>
    </row>
    <row r="8" spans="1:8" x14ac:dyDescent="0.3">
      <c r="B8" s="7" t="s">
        <v>5</v>
      </c>
      <c r="C8" s="8">
        <v>0.48820000000000002</v>
      </c>
      <c r="D8" s="8">
        <v>36.749506966275099</v>
      </c>
      <c r="E8" s="8">
        <v>15</v>
      </c>
      <c r="F8" s="8">
        <v>24.0934968</v>
      </c>
      <c r="G8" s="8">
        <v>9.9342859863739399</v>
      </c>
      <c r="H8" s="8">
        <v>44.5</v>
      </c>
    </row>
    <row r="9" spans="1:8" x14ac:dyDescent="0.3">
      <c r="B9" s="2" t="s">
        <v>6</v>
      </c>
      <c r="C9" s="3">
        <v>0.4471</v>
      </c>
      <c r="D9" s="3"/>
      <c r="E9" s="3"/>
      <c r="F9" s="3"/>
      <c r="G9" s="3"/>
      <c r="H9" s="3">
        <v>31</v>
      </c>
    </row>
    <row r="10" spans="1:8" x14ac:dyDescent="0.3">
      <c r="B10" s="2" t="s">
        <v>7</v>
      </c>
      <c r="C10" s="3">
        <v>0.84709999999999996</v>
      </c>
      <c r="D10" s="3">
        <v>58.3048546139945</v>
      </c>
      <c r="E10" s="3">
        <v>29.8</v>
      </c>
      <c r="F10" s="3">
        <v>50.155830383333303</v>
      </c>
      <c r="G10" s="3"/>
      <c r="H10" s="3">
        <v>61.33</v>
      </c>
    </row>
    <row r="11" spans="1:8" x14ac:dyDescent="0.3">
      <c r="B11" s="2" t="s">
        <v>8</v>
      </c>
      <c r="C11" s="3">
        <v>0.7</v>
      </c>
      <c r="D11" s="3">
        <v>62.545208704247003</v>
      </c>
      <c r="E11" s="3">
        <v>31.4</v>
      </c>
      <c r="F11" s="3">
        <v>58.973789216666702</v>
      </c>
      <c r="G11" s="3"/>
      <c r="H11" s="3">
        <v>61.83</v>
      </c>
    </row>
    <row r="12" spans="1:8" x14ac:dyDescent="0.3">
      <c r="B12" s="2" t="s">
        <v>9</v>
      </c>
      <c r="C12" s="3">
        <v>0.94710000000000005</v>
      </c>
      <c r="D12" s="3">
        <v>75.285146329661401</v>
      </c>
      <c r="E12" s="3">
        <v>48.3</v>
      </c>
      <c r="F12" s="3">
        <v>66.991710666666705</v>
      </c>
      <c r="G12" s="3"/>
      <c r="H12" s="3">
        <v>88.5</v>
      </c>
    </row>
    <row r="13" spans="1:8" x14ac:dyDescent="0.3">
      <c r="B13" s="2" t="s">
        <v>10</v>
      </c>
      <c r="C13" s="3">
        <v>0.94710000000000005</v>
      </c>
      <c r="D13" s="3">
        <v>69.349186903259195</v>
      </c>
      <c r="E13" s="3">
        <v>50.9</v>
      </c>
      <c r="F13" s="3">
        <v>63.004946716666701</v>
      </c>
      <c r="G13" s="3"/>
      <c r="H13" s="3">
        <v>82.67</v>
      </c>
    </row>
    <row r="14" spans="1:8" x14ac:dyDescent="0.3">
      <c r="B14" s="2" t="s">
        <v>11</v>
      </c>
      <c r="C14" s="3">
        <v>0.70589999999999997</v>
      </c>
      <c r="D14" s="3">
        <v>71.517453539837305</v>
      </c>
      <c r="E14" s="3">
        <v>28.4</v>
      </c>
      <c r="F14" s="3">
        <v>68.242224050000004</v>
      </c>
      <c r="G14" s="3"/>
      <c r="H14" s="3">
        <v>59.33</v>
      </c>
    </row>
    <row r="15" spans="1:8" x14ac:dyDescent="0.3">
      <c r="B15" s="2" t="s">
        <v>12</v>
      </c>
      <c r="C15" s="3">
        <v>0.67649999999999999</v>
      </c>
      <c r="D15" s="3"/>
      <c r="E15" s="3"/>
      <c r="F15" s="3"/>
      <c r="G15" s="3"/>
      <c r="H15" s="3">
        <v>47.5</v>
      </c>
    </row>
    <row r="16" spans="1:8" x14ac:dyDescent="0.3">
      <c r="B16" s="2" t="s">
        <v>13</v>
      </c>
      <c r="C16" s="3">
        <v>0.78820000000000001</v>
      </c>
      <c r="D16" s="3">
        <v>64.3125148094569</v>
      </c>
      <c r="E16" s="3">
        <v>28.8</v>
      </c>
      <c r="F16" s="3">
        <v>65.663131083333298</v>
      </c>
      <c r="G16" s="3"/>
      <c r="H16" s="3">
        <v>58</v>
      </c>
    </row>
    <row r="17" spans="2:8" x14ac:dyDescent="0.3">
      <c r="B17" s="2" t="s">
        <v>14</v>
      </c>
      <c r="C17" s="3">
        <v>0.61180000000000001</v>
      </c>
      <c r="D17" s="3">
        <v>49.885216095833499</v>
      </c>
      <c r="E17" s="3">
        <v>20.2</v>
      </c>
      <c r="F17" s="3">
        <v>42.489663766666702</v>
      </c>
      <c r="G17" s="3"/>
      <c r="H17" s="3">
        <v>41.67</v>
      </c>
    </row>
    <row r="18" spans="2:8" x14ac:dyDescent="0.3">
      <c r="B18" s="2" t="s">
        <v>15</v>
      </c>
      <c r="C18" s="3">
        <v>0.57650000000000001</v>
      </c>
      <c r="D18" s="3">
        <v>60.392287434152799</v>
      </c>
      <c r="E18" s="3"/>
      <c r="F18" s="3">
        <v>48.000001900000001</v>
      </c>
      <c r="G18" s="3"/>
      <c r="H18" s="3">
        <v>38</v>
      </c>
    </row>
    <row r="19" spans="2:8" x14ac:dyDescent="0.3">
      <c r="B19" s="2" t="s">
        <v>16</v>
      </c>
      <c r="C19" s="3">
        <v>0.70589999999999997</v>
      </c>
      <c r="D19" s="3"/>
      <c r="E19" s="3">
        <v>32.6</v>
      </c>
      <c r="F19" s="3"/>
      <c r="G19" s="3"/>
      <c r="H19" s="3">
        <v>25.67</v>
      </c>
    </row>
    <row r="20" spans="2:8" x14ac:dyDescent="0.3">
      <c r="B20" s="2" t="s">
        <v>17</v>
      </c>
      <c r="C20" s="3">
        <v>0.65880000000000005</v>
      </c>
      <c r="D20" s="3">
        <v>74.443597338703299</v>
      </c>
      <c r="E20" s="3">
        <v>49.2</v>
      </c>
      <c r="F20" s="3">
        <v>63.836956016666697</v>
      </c>
      <c r="G20" s="3"/>
      <c r="H20" s="3">
        <v>77.67</v>
      </c>
    </row>
    <row r="21" spans="2:8" x14ac:dyDescent="0.3">
      <c r="B21" s="2" t="s">
        <v>18</v>
      </c>
      <c r="C21" s="3">
        <v>0.26469999999999999</v>
      </c>
      <c r="D21" s="3"/>
      <c r="E21" s="3"/>
      <c r="F21" s="3"/>
      <c r="G21" s="3"/>
      <c r="H21" s="3">
        <v>31.67</v>
      </c>
    </row>
    <row r="22" spans="2:8" x14ac:dyDescent="0.3">
      <c r="B22" s="2" t="s">
        <v>19</v>
      </c>
      <c r="C22" s="3">
        <v>0.51180000000000003</v>
      </c>
      <c r="D22" s="3">
        <v>53.747527031760498</v>
      </c>
      <c r="E22" s="3">
        <v>18</v>
      </c>
      <c r="F22" s="3">
        <v>44.70834335</v>
      </c>
      <c r="G22" s="3">
        <v>13.8322024639199</v>
      </c>
      <c r="H22" s="3">
        <v>60.5</v>
      </c>
    </row>
    <row r="23" spans="2:8" x14ac:dyDescent="0.3">
      <c r="B23" s="2" t="s">
        <v>20</v>
      </c>
      <c r="C23" s="3">
        <v>0.68240000000000001</v>
      </c>
      <c r="D23" s="3"/>
      <c r="E23" s="3"/>
      <c r="F23" s="3"/>
      <c r="G23" s="3"/>
      <c r="H23" s="3">
        <v>47.67</v>
      </c>
    </row>
    <row r="24" spans="2:8" x14ac:dyDescent="0.3">
      <c r="B24" s="2" t="s">
        <v>21</v>
      </c>
      <c r="C24" s="3">
        <v>0.58240000000000003</v>
      </c>
      <c r="D24" s="3">
        <v>46.600327066722599</v>
      </c>
      <c r="E24" s="3">
        <v>23.4</v>
      </c>
      <c r="F24" s="3">
        <v>37.019844849999998</v>
      </c>
      <c r="G24" s="3"/>
      <c r="H24" s="3">
        <v>58</v>
      </c>
    </row>
    <row r="25" spans="2:8" x14ac:dyDescent="0.3">
      <c r="B25" s="2" t="s">
        <v>22</v>
      </c>
      <c r="C25" s="3">
        <v>0.5353</v>
      </c>
      <c r="D25" s="3">
        <v>51.104555865577503</v>
      </c>
      <c r="E25" s="3">
        <v>29.6</v>
      </c>
      <c r="F25" s="3">
        <v>44.973675416666701</v>
      </c>
      <c r="G25" s="3"/>
      <c r="H25" s="3">
        <v>44</v>
      </c>
    </row>
    <row r="26" spans="2:8" x14ac:dyDescent="0.3">
      <c r="B26" s="7" t="s">
        <v>23</v>
      </c>
      <c r="C26" s="8">
        <v>0.36470000000000002</v>
      </c>
      <c r="D26" s="8">
        <v>53.840058943925698</v>
      </c>
      <c r="E26" s="8">
        <v>22.9</v>
      </c>
      <c r="F26" s="8">
        <v>44.893459483333302</v>
      </c>
      <c r="G26" s="8">
        <v>30.904914392129601</v>
      </c>
      <c r="H26" s="8">
        <v>57.83</v>
      </c>
    </row>
    <row r="27" spans="2:8" x14ac:dyDescent="0.3">
      <c r="B27" s="2" t="s">
        <v>24</v>
      </c>
      <c r="C27" s="3">
        <v>0.87060000000000004</v>
      </c>
      <c r="D27" s="3">
        <v>60.215747799488099</v>
      </c>
      <c r="E27" s="3">
        <v>34.200000000000003</v>
      </c>
      <c r="F27" s="3">
        <v>34.785338250000002</v>
      </c>
      <c r="G27" s="3"/>
      <c r="H27" s="3">
        <v>79.67</v>
      </c>
    </row>
    <row r="28" spans="2:8" x14ac:dyDescent="0.3">
      <c r="B28" s="2" t="s">
        <v>25</v>
      </c>
      <c r="C28" s="3">
        <v>0.63529999999999998</v>
      </c>
      <c r="D28" s="3">
        <v>61.836374618484697</v>
      </c>
      <c r="E28" s="3">
        <v>28.2</v>
      </c>
      <c r="F28" s="3">
        <v>64.278936383333303</v>
      </c>
      <c r="G28" s="3"/>
      <c r="H28" s="3">
        <v>52.83</v>
      </c>
    </row>
    <row r="29" spans="2:8" x14ac:dyDescent="0.3">
      <c r="B29" s="2" t="s">
        <v>26</v>
      </c>
      <c r="C29" s="3">
        <v>0.77059999999999995</v>
      </c>
      <c r="D29" s="3">
        <v>61.855960989171997</v>
      </c>
      <c r="E29" s="3">
        <v>42.4</v>
      </c>
      <c r="F29" s="3">
        <v>60.909978549999998</v>
      </c>
      <c r="G29" s="3"/>
      <c r="H29" s="3">
        <v>58.33</v>
      </c>
    </row>
    <row r="30" spans="2:8" x14ac:dyDescent="0.3">
      <c r="B30" s="2" t="s">
        <v>27</v>
      </c>
      <c r="C30" s="3">
        <v>0.4647</v>
      </c>
      <c r="D30" s="3">
        <v>49.868703586272403</v>
      </c>
      <c r="E30" s="3">
        <v>20.5</v>
      </c>
      <c r="F30" s="3">
        <v>31.520640849999999</v>
      </c>
      <c r="G30" s="3">
        <v>15.6037050490153</v>
      </c>
      <c r="H30" s="3">
        <v>42</v>
      </c>
    </row>
    <row r="31" spans="2:8" x14ac:dyDescent="0.3">
      <c r="B31" s="2" t="s">
        <v>28</v>
      </c>
      <c r="C31" s="3">
        <v>0.35289999999999999</v>
      </c>
      <c r="D31" s="3">
        <v>53.698250150996799</v>
      </c>
      <c r="E31" s="3"/>
      <c r="F31" s="3">
        <v>37.056736149999999</v>
      </c>
      <c r="G31" s="3">
        <v>8.0178194763648793</v>
      </c>
      <c r="H31" s="3">
        <v>23.33</v>
      </c>
    </row>
    <row r="32" spans="2:8" x14ac:dyDescent="0.3">
      <c r="B32" s="2" t="s">
        <v>29</v>
      </c>
      <c r="C32" s="3">
        <v>0.45290000000000002</v>
      </c>
      <c r="D32" s="3"/>
      <c r="E32" s="3">
        <v>21</v>
      </c>
      <c r="F32" s="3"/>
      <c r="G32" s="3">
        <v>28.933595927910101</v>
      </c>
      <c r="H32" s="3">
        <v>50.5</v>
      </c>
    </row>
    <row r="33" spans="2:8" x14ac:dyDescent="0.3">
      <c r="B33" s="2" t="s">
        <v>30</v>
      </c>
      <c r="C33" s="3">
        <v>0.5</v>
      </c>
      <c r="D33" s="3">
        <v>43.9514819635218</v>
      </c>
      <c r="E33" s="3">
        <v>25.7</v>
      </c>
      <c r="F33" s="3">
        <v>50.581153233333303</v>
      </c>
      <c r="G33" s="3">
        <v>34.248649284566703</v>
      </c>
      <c r="H33" s="3">
        <v>47.5</v>
      </c>
    </row>
    <row r="34" spans="2:8" x14ac:dyDescent="0.3">
      <c r="B34" s="2" t="s">
        <v>31</v>
      </c>
      <c r="C34" s="3">
        <v>0.45290000000000002</v>
      </c>
      <c r="D34" s="3">
        <v>46.5509547271134</v>
      </c>
      <c r="E34" s="3">
        <v>22.8</v>
      </c>
      <c r="F34" s="3">
        <v>42.786335950000002</v>
      </c>
      <c r="G34" s="3"/>
      <c r="H34" s="3">
        <v>43</v>
      </c>
    </row>
    <row r="35" spans="2:8" x14ac:dyDescent="0.3">
      <c r="B35" s="2" t="s">
        <v>32</v>
      </c>
      <c r="C35" s="3">
        <v>0.47060000000000002</v>
      </c>
      <c r="D35" s="3">
        <v>52.427299412734399</v>
      </c>
      <c r="E35" s="3">
        <v>19.7</v>
      </c>
      <c r="F35" s="3">
        <v>48.299141716666703</v>
      </c>
      <c r="G35" s="3">
        <v>17.060530620347301</v>
      </c>
      <c r="H35" s="3">
        <v>46</v>
      </c>
    </row>
    <row r="36" spans="2:8" x14ac:dyDescent="0.3">
      <c r="B36" s="2" t="s">
        <v>33</v>
      </c>
      <c r="C36" s="3">
        <v>0.84119999999999995</v>
      </c>
      <c r="D36" s="3">
        <v>76.506275979812202</v>
      </c>
      <c r="E36" s="3">
        <v>53.1</v>
      </c>
      <c r="F36" s="3">
        <v>67.883690200000004</v>
      </c>
      <c r="G36" s="3"/>
      <c r="H36" s="3">
        <v>91.5</v>
      </c>
    </row>
    <row r="37" spans="2:8" x14ac:dyDescent="0.3">
      <c r="B37" s="2" t="s">
        <v>34</v>
      </c>
      <c r="C37" s="3">
        <v>0.12939999999999999</v>
      </c>
      <c r="D37" s="3"/>
      <c r="E37" s="3"/>
      <c r="F37" s="3"/>
      <c r="G37" s="3">
        <v>4.1632105094498302</v>
      </c>
      <c r="H37" s="3">
        <v>17</v>
      </c>
    </row>
    <row r="38" spans="2:8" x14ac:dyDescent="0.3">
      <c r="B38" s="2" t="s">
        <v>35</v>
      </c>
      <c r="C38" s="3">
        <v>0.2</v>
      </c>
      <c r="D38" s="3">
        <v>29.670645353297701</v>
      </c>
      <c r="E38" s="3"/>
      <c r="F38" s="3">
        <v>31.475408866666701</v>
      </c>
      <c r="G38" s="3">
        <v>6.9018529615783404</v>
      </c>
      <c r="H38" s="3">
        <v>40</v>
      </c>
    </row>
    <row r="39" spans="2:8" x14ac:dyDescent="0.3">
      <c r="B39" s="2" t="s">
        <v>36</v>
      </c>
      <c r="C39" s="3">
        <v>0.85289999999999999</v>
      </c>
      <c r="D39" s="3">
        <v>65.257007361249407</v>
      </c>
      <c r="E39" s="3">
        <v>35.1</v>
      </c>
      <c r="F39" s="3">
        <v>54.408224416666698</v>
      </c>
      <c r="G39" s="3"/>
      <c r="H39" s="3">
        <v>81.83</v>
      </c>
    </row>
    <row r="40" spans="2:8" x14ac:dyDescent="0.3">
      <c r="B40" s="2" t="s">
        <v>37</v>
      </c>
      <c r="C40" s="3">
        <v>0.90590000000000004</v>
      </c>
      <c r="D40" s="3">
        <v>66.393425737239397</v>
      </c>
      <c r="E40" s="3">
        <v>54.8</v>
      </c>
      <c r="F40" s="3">
        <v>60.984849933333301</v>
      </c>
      <c r="G40" s="3"/>
      <c r="H40" s="3">
        <v>68.5</v>
      </c>
    </row>
    <row r="41" spans="2:8" x14ac:dyDescent="0.3">
      <c r="B41" s="2" t="s">
        <v>38</v>
      </c>
      <c r="C41" s="3">
        <v>0.76470000000000005</v>
      </c>
      <c r="D41" s="3">
        <v>64.203891140719506</v>
      </c>
      <c r="E41" s="3">
        <v>31.7</v>
      </c>
      <c r="F41" s="3">
        <v>46.6133515</v>
      </c>
      <c r="G41" s="3"/>
      <c r="H41" s="3">
        <v>77.67</v>
      </c>
    </row>
    <row r="42" spans="2:8" x14ac:dyDescent="0.3">
      <c r="B42" s="7" t="s">
        <v>39</v>
      </c>
      <c r="C42" s="8">
        <v>0.1235</v>
      </c>
      <c r="D42" s="8"/>
      <c r="E42" s="8"/>
      <c r="F42" s="8"/>
      <c r="G42" s="8">
        <v>9.5803383116607499</v>
      </c>
      <c r="H42" s="8">
        <v>28</v>
      </c>
    </row>
    <row r="43" spans="2:8" x14ac:dyDescent="0.3">
      <c r="B43" s="2" t="s">
        <v>40</v>
      </c>
      <c r="C43" s="3">
        <v>0.31759999999999999</v>
      </c>
      <c r="D43" s="3"/>
      <c r="E43" s="3"/>
      <c r="F43" s="3"/>
      <c r="G43" s="3">
        <v>13.684340370914599</v>
      </c>
      <c r="H43" s="3">
        <v>29</v>
      </c>
    </row>
    <row r="44" spans="2:8" x14ac:dyDescent="0.3">
      <c r="B44" s="2" t="s">
        <v>41</v>
      </c>
      <c r="C44" s="3">
        <v>0.68240000000000001</v>
      </c>
      <c r="D44" s="3">
        <v>56.327794012160197</v>
      </c>
      <c r="E44" s="3">
        <v>34.5</v>
      </c>
      <c r="F44" s="3">
        <v>64.792704583333304</v>
      </c>
      <c r="G44" s="3"/>
      <c r="H44" s="3">
        <v>74</v>
      </c>
    </row>
    <row r="45" spans="2:8" x14ac:dyDescent="0.3">
      <c r="B45" s="2" t="s">
        <v>42</v>
      </c>
      <c r="C45" s="3">
        <v>0.75290000000000001</v>
      </c>
      <c r="D45" s="3">
        <v>54.646118674666702</v>
      </c>
      <c r="E45" s="3">
        <v>37.299999999999997</v>
      </c>
      <c r="F45" s="3">
        <v>45.2630202</v>
      </c>
      <c r="G45" s="3"/>
      <c r="H45" s="3">
        <v>80.5</v>
      </c>
    </row>
    <row r="46" spans="2:8" x14ac:dyDescent="0.3">
      <c r="B46" s="2" t="s">
        <v>43</v>
      </c>
      <c r="C46" s="3">
        <v>0.25879999999999997</v>
      </c>
      <c r="D46" s="3"/>
      <c r="E46" s="3"/>
      <c r="F46" s="3"/>
      <c r="G46" s="3"/>
      <c r="H46" s="3">
        <v>33.17</v>
      </c>
    </row>
    <row r="47" spans="2:8" x14ac:dyDescent="0.3">
      <c r="B47" s="2" t="s">
        <v>44</v>
      </c>
      <c r="C47" s="3">
        <v>0.87060000000000004</v>
      </c>
      <c r="D47" s="3">
        <v>66.231982518628399</v>
      </c>
      <c r="E47" s="3">
        <v>46.7</v>
      </c>
      <c r="F47" s="3">
        <v>64.292709033333296</v>
      </c>
      <c r="G47" s="3"/>
      <c r="H47" s="3">
        <v>67.33</v>
      </c>
    </row>
    <row r="48" spans="2:8" x14ac:dyDescent="0.3">
      <c r="B48" s="2" t="s">
        <v>45</v>
      </c>
      <c r="C48" s="3">
        <v>0.72350000000000003</v>
      </c>
      <c r="D48" s="3">
        <v>68.663170707846007</v>
      </c>
      <c r="E48" s="3">
        <v>49</v>
      </c>
      <c r="F48" s="3">
        <v>62.960672383333304</v>
      </c>
      <c r="G48" s="3"/>
      <c r="H48" s="3">
        <v>79.67</v>
      </c>
    </row>
    <row r="49" spans="2:8" x14ac:dyDescent="0.3">
      <c r="B49" s="2" t="s">
        <v>46</v>
      </c>
      <c r="C49" s="3">
        <v>1.7600000000000001E-2</v>
      </c>
      <c r="D49" s="3"/>
      <c r="E49" s="3"/>
      <c r="F49" s="3"/>
      <c r="G49" s="3"/>
      <c r="H49" s="3"/>
    </row>
    <row r="50" spans="2:8" x14ac:dyDescent="0.3">
      <c r="B50" s="7" t="s">
        <v>47</v>
      </c>
      <c r="C50" s="8">
        <v>0.12939999999999999</v>
      </c>
      <c r="D50" s="8"/>
      <c r="E50" s="8"/>
      <c r="F50" s="8"/>
      <c r="G50" s="8">
        <v>7.5167152807084996</v>
      </c>
      <c r="H50" s="8">
        <v>50.33</v>
      </c>
    </row>
    <row r="51" spans="2:8" x14ac:dyDescent="0.3">
      <c r="B51" s="2" t="s">
        <v>48</v>
      </c>
      <c r="C51" s="3">
        <v>0.97060000000000002</v>
      </c>
      <c r="D51" s="3">
        <v>79.986037234144803</v>
      </c>
      <c r="E51" s="3">
        <v>57.3</v>
      </c>
      <c r="F51" s="3">
        <v>73.591351516666705</v>
      </c>
      <c r="G51" s="3"/>
      <c r="H51" s="3">
        <v>84.33</v>
      </c>
    </row>
    <row r="52" spans="2:8" x14ac:dyDescent="0.3">
      <c r="B52" s="2" t="s">
        <v>49</v>
      </c>
      <c r="C52" s="3">
        <v>0.2235</v>
      </c>
      <c r="D52" s="3"/>
      <c r="E52" s="3"/>
      <c r="F52" s="3"/>
      <c r="G52" s="3">
        <v>13.271178733771899</v>
      </c>
      <c r="H52" s="3">
        <v>24.5</v>
      </c>
    </row>
    <row r="53" spans="2:8" x14ac:dyDescent="0.3">
      <c r="B53" s="2" t="s">
        <v>50</v>
      </c>
      <c r="C53" s="3">
        <v>0.4471</v>
      </c>
      <c r="D53" s="3"/>
      <c r="E53" s="3"/>
      <c r="F53" s="3"/>
      <c r="G53" s="3"/>
      <c r="H53" s="3">
        <v>37.33</v>
      </c>
    </row>
    <row r="54" spans="2:8" x14ac:dyDescent="0.3">
      <c r="B54" s="2" t="s">
        <v>51</v>
      </c>
      <c r="C54" s="3">
        <v>0.76470000000000005</v>
      </c>
      <c r="D54" s="3">
        <v>57.095799489891</v>
      </c>
      <c r="E54" s="3">
        <v>25.1</v>
      </c>
      <c r="F54" s="3">
        <v>43.063366416666703</v>
      </c>
      <c r="G54" s="3"/>
      <c r="H54" s="3">
        <v>75.17</v>
      </c>
    </row>
    <row r="55" spans="2:8" x14ac:dyDescent="0.3">
      <c r="B55" s="2" t="s">
        <v>52</v>
      </c>
      <c r="C55" s="3">
        <v>0.81179999999999997</v>
      </c>
      <c r="D55" s="3">
        <v>45.721496901056703</v>
      </c>
      <c r="E55" s="3">
        <v>25.4</v>
      </c>
      <c r="F55" s="3">
        <v>46.021600566666699</v>
      </c>
      <c r="G55" s="3"/>
      <c r="H55" s="3">
        <v>62</v>
      </c>
    </row>
    <row r="56" spans="2:8" x14ac:dyDescent="0.3">
      <c r="B56" s="2" t="s">
        <v>53</v>
      </c>
      <c r="C56" s="3">
        <v>0.5706</v>
      </c>
      <c r="D56" s="3">
        <v>56.082122066923603</v>
      </c>
      <c r="E56" s="3">
        <v>25.1</v>
      </c>
      <c r="F56" s="3">
        <v>61.023267116666702</v>
      </c>
      <c r="G56" s="3">
        <v>37.120641309809301</v>
      </c>
      <c r="H56" s="3">
        <v>61.33</v>
      </c>
    </row>
    <row r="57" spans="2:8" x14ac:dyDescent="0.3">
      <c r="B57" s="2" t="s">
        <v>54</v>
      </c>
      <c r="C57" s="3">
        <v>0.57650000000000001</v>
      </c>
      <c r="D57" s="3">
        <v>52.688551563872203</v>
      </c>
      <c r="E57" s="3">
        <v>25</v>
      </c>
      <c r="F57" s="3">
        <v>35.954062149999999</v>
      </c>
      <c r="G57" s="3"/>
      <c r="H57" s="3">
        <v>49.17</v>
      </c>
    </row>
    <row r="58" spans="2:8" x14ac:dyDescent="0.3">
      <c r="B58" s="2" t="s">
        <v>55</v>
      </c>
      <c r="C58" s="3">
        <v>6.4699999999999994E-2</v>
      </c>
      <c r="D58" s="3"/>
      <c r="E58" s="3"/>
      <c r="F58" s="3"/>
      <c r="G58" s="3">
        <v>12.9440478399373</v>
      </c>
      <c r="H58" s="3">
        <v>32.33</v>
      </c>
    </row>
    <row r="59" spans="2:8" x14ac:dyDescent="0.3">
      <c r="B59" s="2" t="s">
        <v>56</v>
      </c>
      <c r="C59" s="3">
        <v>1.18E-2</v>
      </c>
      <c r="D59" s="3"/>
      <c r="E59" s="3"/>
      <c r="F59" s="3"/>
      <c r="G59" s="3">
        <v>2.1385682394013901</v>
      </c>
      <c r="H59" s="3">
        <v>9</v>
      </c>
    </row>
    <row r="60" spans="2:8" x14ac:dyDescent="0.3">
      <c r="B60" s="2" t="s">
        <v>57</v>
      </c>
      <c r="C60" s="3">
        <v>0.99409999999999998</v>
      </c>
      <c r="D60" s="3">
        <v>69.938346373740998</v>
      </c>
      <c r="E60" s="3">
        <v>49.9</v>
      </c>
      <c r="F60" s="3">
        <v>73.751934366666703</v>
      </c>
      <c r="G60" s="3"/>
      <c r="H60" s="3">
        <v>90.33</v>
      </c>
    </row>
    <row r="61" spans="2:8" x14ac:dyDescent="0.3">
      <c r="B61" s="7" t="s">
        <v>58</v>
      </c>
      <c r="C61" s="8">
        <v>0.48820000000000002</v>
      </c>
      <c r="D61" s="8"/>
      <c r="E61" s="8"/>
      <c r="F61" s="8"/>
      <c r="G61" s="8">
        <v>18.6720393366042</v>
      </c>
      <c r="H61" s="8">
        <v>51.83</v>
      </c>
    </row>
    <row r="62" spans="2:8" x14ac:dyDescent="0.3">
      <c r="B62" s="2" t="s">
        <v>59</v>
      </c>
      <c r="C62" s="3">
        <v>0.36470000000000002</v>
      </c>
      <c r="D62" s="3">
        <v>45.275858151972699</v>
      </c>
      <c r="E62" s="3">
        <v>18.600000000000001</v>
      </c>
      <c r="F62" s="3">
        <v>45.8333333333333</v>
      </c>
      <c r="G62" s="3">
        <v>10.1154786575141</v>
      </c>
      <c r="H62" s="3">
        <v>51.67</v>
      </c>
    </row>
    <row r="63" spans="2:8" x14ac:dyDescent="0.3">
      <c r="B63" s="2" t="s">
        <v>60</v>
      </c>
      <c r="C63" s="3">
        <v>0.50590000000000002</v>
      </c>
      <c r="D63" s="3"/>
      <c r="E63" s="3"/>
      <c r="F63" s="3"/>
      <c r="G63" s="3"/>
      <c r="H63" s="3">
        <v>42.67</v>
      </c>
    </row>
    <row r="64" spans="2:8" x14ac:dyDescent="0.3">
      <c r="B64" s="2" t="s">
        <v>61</v>
      </c>
      <c r="C64" s="3">
        <v>0.97060000000000002</v>
      </c>
      <c r="D64" s="3">
        <v>78.146811004525205</v>
      </c>
      <c r="E64" s="3">
        <v>58.4</v>
      </c>
      <c r="F64" s="3">
        <v>80.526423449999996</v>
      </c>
      <c r="G64" s="3"/>
      <c r="H64" s="3">
        <v>90.33</v>
      </c>
    </row>
    <row r="65" spans="2:8" x14ac:dyDescent="0.3">
      <c r="B65" s="2" t="s">
        <v>62</v>
      </c>
      <c r="C65" s="3">
        <v>0.88239999999999996</v>
      </c>
      <c r="D65" s="3">
        <v>71.381521960975306</v>
      </c>
      <c r="E65" s="3">
        <v>55</v>
      </c>
      <c r="F65" s="3">
        <v>58.194549883333302</v>
      </c>
      <c r="G65" s="3"/>
      <c r="H65" s="3">
        <v>81.33</v>
      </c>
    </row>
    <row r="66" spans="2:8" x14ac:dyDescent="0.3">
      <c r="B66" s="2" t="s">
        <v>63</v>
      </c>
      <c r="C66" s="3">
        <v>0.32350000000000001</v>
      </c>
      <c r="D66" s="3">
        <v>46.3538068878701</v>
      </c>
      <c r="E66" s="3"/>
      <c r="F66" s="3">
        <v>36.559140683333297</v>
      </c>
      <c r="G66" s="3">
        <v>30.7362508192193</v>
      </c>
      <c r="H66" s="3">
        <v>42.67</v>
      </c>
    </row>
    <row r="67" spans="2:8" x14ac:dyDescent="0.3">
      <c r="B67" s="2" t="s">
        <v>64</v>
      </c>
      <c r="C67" s="3">
        <v>2.9399999999999999E-2</v>
      </c>
      <c r="D67" s="3">
        <v>51.039240802052902</v>
      </c>
      <c r="E67" s="3"/>
      <c r="F67" s="3">
        <v>50.561873116666703</v>
      </c>
      <c r="G67" s="3">
        <v>22.482975385024599</v>
      </c>
      <c r="H67" s="3">
        <v>40.5</v>
      </c>
    </row>
    <row r="68" spans="2:8" x14ac:dyDescent="0.3">
      <c r="B68" s="2" t="s">
        <v>65</v>
      </c>
      <c r="C68" s="3">
        <v>0.58819999999999995</v>
      </c>
      <c r="D68" s="3">
        <v>62.187751995912897</v>
      </c>
      <c r="E68" s="3">
        <v>32.4</v>
      </c>
      <c r="F68" s="3">
        <v>44.274886449999997</v>
      </c>
      <c r="G68" s="3"/>
      <c r="H68" s="3">
        <v>49</v>
      </c>
    </row>
    <row r="69" spans="2:8" x14ac:dyDescent="0.3">
      <c r="B69" s="2" t="s">
        <v>66</v>
      </c>
      <c r="C69" s="3">
        <v>0.73529999999999995</v>
      </c>
      <c r="D69" s="3">
        <v>79.528573992526304</v>
      </c>
      <c r="E69" s="3">
        <v>57.3</v>
      </c>
      <c r="F69" s="3">
        <v>67.763717966666704</v>
      </c>
      <c r="G69" s="3"/>
      <c r="H69" s="3">
        <v>95.67</v>
      </c>
    </row>
    <row r="70" spans="2:8" x14ac:dyDescent="0.3">
      <c r="B70" s="2" t="s">
        <v>67</v>
      </c>
      <c r="C70" s="3">
        <v>0.63529999999999998</v>
      </c>
      <c r="D70" s="3">
        <v>54.129294937078598</v>
      </c>
      <c r="E70" s="3">
        <v>22.3</v>
      </c>
      <c r="F70" s="3">
        <v>53.516141566666697</v>
      </c>
      <c r="G70" s="3">
        <v>26.620843030465998</v>
      </c>
      <c r="H70" s="3">
        <v>67.33</v>
      </c>
    </row>
    <row r="71" spans="2:8" x14ac:dyDescent="0.3">
      <c r="B71" s="2" t="s">
        <v>68</v>
      </c>
      <c r="C71" s="3">
        <v>0.70589999999999997</v>
      </c>
      <c r="D71" s="3">
        <v>58.7848282752419</v>
      </c>
      <c r="E71" s="3">
        <v>36.299999999999997</v>
      </c>
      <c r="F71" s="3">
        <v>51.827160516666702</v>
      </c>
      <c r="G71" s="3"/>
      <c r="H71" s="3">
        <v>76.33</v>
      </c>
    </row>
    <row r="72" spans="2:8" x14ac:dyDescent="0.3">
      <c r="B72" s="2" t="s">
        <v>69</v>
      </c>
      <c r="C72" s="3">
        <v>0.3412</v>
      </c>
      <c r="D72" s="3"/>
      <c r="E72" s="3"/>
      <c r="F72" s="3"/>
      <c r="G72" s="3"/>
      <c r="H72" s="3">
        <v>34.67</v>
      </c>
    </row>
    <row r="73" spans="2:8" x14ac:dyDescent="0.3">
      <c r="B73" s="2" t="s">
        <v>70</v>
      </c>
      <c r="C73" s="3">
        <v>0.51180000000000003</v>
      </c>
      <c r="D73" s="3">
        <v>55.811220204518698</v>
      </c>
      <c r="E73" s="3">
        <v>24.1</v>
      </c>
      <c r="F73" s="3">
        <v>39.09465075</v>
      </c>
      <c r="G73" s="3"/>
      <c r="H73" s="3">
        <v>50.33</v>
      </c>
    </row>
    <row r="74" spans="2:8" x14ac:dyDescent="0.3">
      <c r="B74" s="2" t="s">
        <v>71</v>
      </c>
      <c r="C74" s="3">
        <v>0.21759999999999999</v>
      </c>
      <c r="D74" s="3">
        <v>58.166570184327597</v>
      </c>
      <c r="E74" s="3">
        <v>16.7</v>
      </c>
      <c r="F74" s="3">
        <v>39.247310166666701</v>
      </c>
      <c r="G74" s="3">
        <v>13.9586622398282</v>
      </c>
      <c r="H74" s="3">
        <v>33.33</v>
      </c>
    </row>
    <row r="75" spans="2:8" x14ac:dyDescent="0.3">
      <c r="B75" s="2" t="s">
        <v>72</v>
      </c>
      <c r="C75" s="3">
        <v>6.4699999999999994E-2</v>
      </c>
      <c r="D75" s="3"/>
      <c r="E75" s="3"/>
      <c r="F75" s="3"/>
      <c r="G75" s="3">
        <v>10.117792429467499</v>
      </c>
      <c r="H75" s="3">
        <v>26.67</v>
      </c>
    </row>
    <row r="76" spans="2:8" x14ac:dyDescent="0.3">
      <c r="B76" s="2" t="s">
        <v>73</v>
      </c>
      <c r="C76" s="3">
        <v>0.4647</v>
      </c>
      <c r="D76" s="3"/>
      <c r="E76" s="3"/>
      <c r="F76" s="3"/>
      <c r="G76" s="3"/>
      <c r="H76" s="3">
        <v>47.67</v>
      </c>
    </row>
    <row r="77" spans="2:8" x14ac:dyDescent="0.3">
      <c r="B77" s="2" t="s">
        <v>74</v>
      </c>
      <c r="C77" s="3">
        <v>0.18820000000000001</v>
      </c>
      <c r="D77" s="3">
        <v>14.0714911429439</v>
      </c>
      <c r="E77" s="3"/>
      <c r="F77" s="3">
        <v>28.556851550000001</v>
      </c>
      <c r="G77" s="3"/>
      <c r="H77" s="3">
        <v>40</v>
      </c>
    </row>
    <row r="78" spans="2:8" x14ac:dyDescent="0.3">
      <c r="B78" s="2" t="s">
        <v>75</v>
      </c>
      <c r="C78" s="3">
        <v>0.4647</v>
      </c>
      <c r="D78" s="3">
        <v>53.9574048351081</v>
      </c>
      <c r="E78" s="3">
        <v>22.8</v>
      </c>
      <c r="F78" s="3">
        <v>43.869729833333302</v>
      </c>
      <c r="G78" s="3"/>
      <c r="H78" s="3">
        <v>49.83</v>
      </c>
    </row>
    <row r="79" spans="2:8" x14ac:dyDescent="0.3">
      <c r="B79" s="2" t="s">
        <v>76</v>
      </c>
      <c r="C79" s="3">
        <v>0.74709999999999999</v>
      </c>
      <c r="D79" s="3">
        <v>58.083638046858198</v>
      </c>
      <c r="E79" s="3">
        <v>42.7</v>
      </c>
      <c r="F79" s="3">
        <v>49.527653066666701</v>
      </c>
      <c r="G79" s="3"/>
      <c r="H79" s="3">
        <v>78.67</v>
      </c>
    </row>
    <row r="80" spans="2:8" x14ac:dyDescent="0.3">
      <c r="B80" s="2" t="s">
        <v>77</v>
      </c>
      <c r="C80" s="3">
        <v>0.79410000000000003</v>
      </c>
      <c r="D80" s="3">
        <v>77.063174156004706</v>
      </c>
      <c r="E80" s="3">
        <v>51.8</v>
      </c>
      <c r="F80" s="3">
        <v>77.880907066666694</v>
      </c>
      <c r="G80" s="3"/>
      <c r="H80" s="3">
        <v>73.83</v>
      </c>
    </row>
    <row r="81" spans="2:8" x14ac:dyDescent="0.3">
      <c r="B81" s="2" t="s">
        <v>78</v>
      </c>
      <c r="C81" s="3">
        <v>0.85289999999999999</v>
      </c>
      <c r="D81" s="3">
        <v>60.035504322563199</v>
      </c>
      <c r="E81" s="3">
        <v>36.4</v>
      </c>
      <c r="F81" s="3">
        <v>57.207385700000003</v>
      </c>
      <c r="G81" s="3"/>
      <c r="H81" s="3">
        <v>71</v>
      </c>
    </row>
    <row r="82" spans="2:8" x14ac:dyDescent="0.3">
      <c r="B82" s="2" t="s">
        <v>79</v>
      </c>
      <c r="C82" s="3">
        <v>0.68240000000000001</v>
      </c>
      <c r="D82" s="3">
        <v>69.596138251834503</v>
      </c>
      <c r="E82" s="3">
        <v>27.1</v>
      </c>
      <c r="F82" s="3">
        <v>58.450818066666699</v>
      </c>
      <c r="G82" s="3"/>
      <c r="H82" s="3">
        <v>69.83</v>
      </c>
    </row>
    <row r="83" spans="2:8" x14ac:dyDescent="0.3">
      <c r="B83" s="2" t="s">
        <v>80</v>
      </c>
      <c r="C83" s="3">
        <v>0.58819999999999995</v>
      </c>
      <c r="D83" s="3">
        <v>44.3256473718275</v>
      </c>
      <c r="E83" s="3">
        <v>32.9</v>
      </c>
      <c r="F83" s="3">
        <v>51.801617933333297</v>
      </c>
      <c r="G83" s="3"/>
      <c r="H83" s="3">
        <v>52.33</v>
      </c>
    </row>
    <row r="84" spans="2:8" x14ac:dyDescent="0.3">
      <c r="B84" s="2" t="s">
        <v>81</v>
      </c>
      <c r="C84" s="3">
        <v>0.33529999999999999</v>
      </c>
      <c r="D84" s="3"/>
      <c r="E84" s="3"/>
      <c r="F84" s="3"/>
      <c r="G84" s="3"/>
      <c r="H84" s="3">
        <v>32.67</v>
      </c>
    </row>
    <row r="85" spans="2:8" x14ac:dyDescent="0.3">
      <c r="B85" s="2" t="s">
        <v>82</v>
      </c>
      <c r="C85" s="3">
        <v>0.77059999999999995</v>
      </c>
      <c r="D85" s="3">
        <v>76.916000557099693</v>
      </c>
      <c r="E85" s="3">
        <v>50.7</v>
      </c>
      <c r="F85" s="3">
        <v>66.485158600000005</v>
      </c>
      <c r="G85" s="3"/>
      <c r="H85" s="3">
        <v>82.33</v>
      </c>
    </row>
    <row r="86" spans="2:8" x14ac:dyDescent="0.3">
      <c r="B86" s="2" t="s">
        <v>83</v>
      </c>
      <c r="C86" s="3">
        <v>0.74709999999999999</v>
      </c>
      <c r="D86" s="3">
        <v>79.551728989082903</v>
      </c>
      <c r="E86" s="3">
        <v>53.4</v>
      </c>
      <c r="F86" s="3">
        <v>74.9757607833333</v>
      </c>
      <c r="G86" s="3"/>
      <c r="H86" s="3">
        <v>82.33</v>
      </c>
    </row>
    <row r="87" spans="2:8" x14ac:dyDescent="0.3">
      <c r="B87" s="2" t="s">
        <v>84</v>
      </c>
      <c r="C87" s="3">
        <v>0.82940000000000003</v>
      </c>
      <c r="D87" s="3">
        <v>65.729586877203502</v>
      </c>
      <c r="E87" s="3">
        <v>45.7</v>
      </c>
      <c r="F87" s="3">
        <v>52.877426149999998</v>
      </c>
      <c r="G87" s="3"/>
      <c r="H87" s="3">
        <v>85</v>
      </c>
    </row>
    <row r="88" spans="2:8" x14ac:dyDescent="0.3">
      <c r="B88" s="2" t="s">
        <v>85</v>
      </c>
      <c r="C88" s="3">
        <v>0.38819999999999999</v>
      </c>
      <c r="D88" s="3">
        <v>68.3156527982173</v>
      </c>
      <c r="E88" s="3">
        <v>29.6</v>
      </c>
      <c r="F88" s="3">
        <v>47.297096250000003</v>
      </c>
      <c r="G88" s="3"/>
      <c r="H88" s="3">
        <v>61.5</v>
      </c>
    </row>
    <row r="89" spans="2:8" x14ac:dyDescent="0.3">
      <c r="B89" s="2" t="s">
        <v>86</v>
      </c>
      <c r="C89" s="3">
        <v>0.90590000000000004</v>
      </c>
      <c r="D89" s="3">
        <v>75.030260657658204</v>
      </c>
      <c r="E89" s="3">
        <v>54.5</v>
      </c>
      <c r="F89" s="3">
        <v>57.210930183333303</v>
      </c>
      <c r="G89" s="3"/>
      <c r="H89" s="3">
        <v>81.5</v>
      </c>
    </row>
    <row r="90" spans="2:8" x14ac:dyDescent="0.3">
      <c r="B90" s="2" t="s">
        <v>87</v>
      </c>
      <c r="C90" s="3">
        <v>0.35880000000000001</v>
      </c>
      <c r="D90" s="3">
        <v>56.5614902220969</v>
      </c>
      <c r="E90" s="3">
        <v>28.3</v>
      </c>
      <c r="F90" s="3">
        <v>65.315357849999998</v>
      </c>
      <c r="G90" s="3"/>
      <c r="H90" s="3">
        <v>46</v>
      </c>
    </row>
    <row r="91" spans="2:8" x14ac:dyDescent="0.3">
      <c r="B91" s="2" t="s">
        <v>88</v>
      </c>
      <c r="C91" s="3">
        <v>0.92349999999999999</v>
      </c>
      <c r="D91" s="3">
        <v>66.631667172051095</v>
      </c>
      <c r="E91" s="3">
        <v>28.6</v>
      </c>
      <c r="F91" s="3">
        <v>61.501677833333297</v>
      </c>
      <c r="G91" s="3"/>
      <c r="H91" s="3">
        <v>47.67</v>
      </c>
    </row>
    <row r="92" spans="2:8" x14ac:dyDescent="0.3">
      <c r="B92" s="2" t="s">
        <v>89</v>
      </c>
      <c r="C92" s="3">
        <v>0.67649999999999999</v>
      </c>
      <c r="D92" s="3">
        <v>63.930869584571397</v>
      </c>
      <c r="E92" s="3">
        <v>27.5</v>
      </c>
      <c r="F92" s="3">
        <v>59.0984980333333</v>
      </c>
      <c r="G92" s="3">
        <v>21.473731392293001</v>
      </c>
      <c r="H92" s="3">
        <v>65.67</v>
      </c>
    </row>
    <row r="93" spans="2:8" x14ac:dyDescent="0.3">
      <c r="B93" s="2" t="s">
        <v>90</v>
      </c>
      <c r="C93" s="3">
        <v>0.49409999999999998</v>
      </c>
      <c r="D93" s="3"/>
      <c r="E93" s="3"/>
      <c r="F93" s="3"/>
      <c r="G93" s="3"/>
      <c r="H93" s="3">
        <v>32.67</v>
      </c>
    </row>
    <row r="94" spans="2:8" x14ac:dyDescent="0.3">
      <c r="B94" s="2" t="s">
        <v>91</v>
      </c>
      <c r="C94" s="3">
        <v>0.84119999999999995</v>
      </c>
      <c r="D94" s="3">
        <v>56.088509732853602</v>
      </c>
      <c r="E94" s="3">
        <v>29.9</v>
      </c>
      <c r="F94" s="3">
        <v>53.4533262333333</v>
      </c>
      <c r="G94" s="3"/>
      <c r="H94" s="3">
        <v>49.33</v>
      </c>
    </row>
    <row r="95" spans="2:8" x14ac:dyDescent="0.3">
      <c r="B95" s="2" t="s">
        <v>92</v>
      </c>
      <c r="C95" s="3">
        <v>0.64710000000000001</v>
      </c>
      <c r="D95" s="3">
        <v>58.5936777236343</v>
      </c>
      <c r="E95" s="3">
        <v>24.5</v>
      </c>
      <c r="F95" s="3">
        <v>47.556074466666701</v>
      </c>
      <c r="G95" s="3"/>
      <c r="H95" s="3">
        <v>49</v>
      </c>
    </row>
    <row r="96" spans="2:8" x14ac:dyDescent="0.3">
      <c r="B96" s="2" t="s">
        <v>93</v>
      </c>
      <c r="C96" s="3">
        <v>0.19409999999999999</v>
      </c>
      <c r="D96" s="3">
        <v>36.776883316354201</v>
      </c>
      <c r="E96" s="3">
        <v>20.2</v>
      </c>
      <c r="F96" s="3">
        <v>52.3050705666667</v>
      </c>
      <c r="G96" s="3"/>
      <c r="H96" s="3">
        <v>45.33</v>
      </c>
    </row>
    <row r="97" spans="2:8" x14ac:dyDescent="0.3">
      <c r="B97" s="2" t="s">
        <v>94</v>
      </c>
      <c r="C97" s="3">
        <v>0.58240000000000003</v>
      </c>
      <c r="D97" s="3">
        <v>65.891278774530306</v>
      </c>
      <c r="E97" s="3">
        <v>40</v>
      </c>
      <c r="F97" s="3">
        <v>63.103914266666699</v>
      </c>
      <c r="G97" s="3"/>
      <c r="H97" s="3">
        <v>73.67</v>
      </c>
    </row>
    <row r="98" spans="2:8" x14ac:dyDescent="0.3">
      <c r="B98" s="2" t="s">
        <v>95</v>
      </c>
      <c r="C98" s="3">
        <v>0.41760000000000003</v>
      </c>
      <c r="D98" s="3">
        <v>52.995639450916201</v>
      </c>
      <c r="E98" s="3">
        <v>25.1</v>
      </c>
      <c r="F98" s="3">
        <v>67.4609581666667</v>
      </c>
      <c r="G98" s="3"/>
      <c r="H98" s="3">
        <v>39.67</v>
      </c>
    </row>
    <row r="99" spans="2:8" x14ac:dyDescent="0.3">
      <c r="B99" s="7" t="s">
        <v>96</v>
      </c>
      <c r="C99" s="8">
        <v>0.35289999999999999</v>
      </c>
      <c r="D99" s="8">
        <v>50.097054618249999</v>
      </c>
      <c r="E99" s="8"/>
      <c r="F99" s="8">
        <v>41.488095116666699</v>
      </c>
      <c r="G99" s="8">
        <v>17.038716467996402</v>
      </c>
      <c r="H99" s="8">
        <v>46.17</v>
      </c>
    </row>
    <row r="100" spans="2:8" x14ac:dyDescent="0.3">
      <c r="B100" s="2" t="s">
        <v>97</v>
      </c>
      <c r="C100" s="3">
        <v>0.24709999999999999</v>
      </c>
      <c r="D100" s="3"/>
      <c r="E100" s="3"/>
      <c r="F100" s="3"/>
      <c r="G100" s="3">
        <v>9.0643423426731609</v>
      </c>
      <c r="H100" s="3">
        <v>39.17</v>
      </c>
    </row>
    <row r="101" spans="2:8" x14ac:dyDescent="0.3">
      <c r="B101" s="2" t="s">
        <v>98</v>
      </c>
      <c r="C101" s="3">
        <v>4.1200000000000001E-2</v>
      </c>
      <c r="D101" s="3"/>
      <c r="E101" s="3"/>
      <c r="F101" s="3"/>
      <c r="G101" s="3">
        <v>26.676355785371499</v>
      </c>
      <c r="H101" s="3">
        <v>3</v>
      </c>
    </row>
    <row r="102" spans="2:8" x14ac:dyDescent="0.3">
      <c r="B102" s="2" t="s">
        <v>99</v>
      </c>
      <c r="C102" s="3">
        <v>0.65880000000000005</v>
      </c>
      <c r="D102" s="3"/>
      <c r="E102" s="3"/>
      <c r="F102" s="3"/>
      <c r="G102" s="3"/>
      <c r="H102" s="3">
        <v>57.33</v>
      </c>
    </row>
    <row r="103" spans="2:8" x14ac:dyDescent="0.3">
      <c r="B103" s="2" t="s">
        <v>100</v>
      </c>
      <c r="C103" s="3">
        <v>0.85289999999999999</v>
      </c>
      <c r="D103" s="3">
        <v>65.646355971980299</v>
      </c>
      <c r="E103" s="3">
        <v>39.9</v>
      </c>
      <c r="F103" s="3">
        <v>64.179174099999997</v>
      </c>
      <c r="G103" s="3"/>
      <c r="H103" s="3">
        <v>86.33</v>
      </c>
    </row>
    <row r="104" spans="2:8" x14ac:dyDescent="0.3">
      <c r="B104" s="2" t="s">
        <v>101</v>
      </c>
      <c r="C104" s="3">
        <v>0.76470000000000005</v>
      </c>
      <c r="D104" s="3">
        <v>65.791442014101307</v>
      </c>
      <c r="E104" s="3">
        <v>49</v>
      </c>
      <c r="F104" s="3">
        <v>69.819283483333294</v>
      </c>
      <c r="G104" s="3"/>
      <c r="H104" s="3">
        <v>78</v>
      </c>
    </row>
    <row r="105" spans="2:8" x14ac:dyDescent="0.3">
      <c r="B105" s="7" t="s">
        <v>102</v>
      </c>
      <c r="C105" s="8">
        <v>0.28820000000000001</v>
      </c>
      <c r="D105" s="8">
        <v>51.327608564684603</v>
      </c>
      <c r="E105" s="8">
        <v>22.5</v>
      </c>
      <c r="F105" s="8">
        <v>35.451976449999997</v>
      </c>
      <c r="G105" s="8">
        <v>7.0404071695979402</v>
      </c>
      <c r="H105" s="8">
        <v>35.17</v>
      </c>
    </row>
    <row r="106" spans="2:8" x14ac:dyDescent="0.3">
      <c r="B106" s="7" t="s">
        <v>103</v>
      </c>
      <c r="C106" s="8">
        <v>0.42349999999999999</v>
      </c>
      <c r="D106" s="8">
        <v>48.765914252864597</v>
      </c>
      <c r="E106" s="8">
        <v>22.9</v>
      </c>
      <c r="F106" s="8">
        <v>30.7085315333333</v>
      </c>
      <c r="G106" s="8">
        <v>8.9031497270377802</v>
      </c>
      <c r="H106" s="8">
        <v>55.33</v>
      </c>
    </row>
    <row r="107" spans="2:8" x14ac:dyDescent="0.3">
      <c r="B107" s="2" t="s">
        <v>104</v>
      </c>
      <c r="C107" s="3">
        <v>0.85289999999999999</v>
      </c>
      <c r="D107" s="3">
        <v>74.633839738113906</v>
      </c>
      <c r="E107" s="3">
        <v>41.9</v>
      </c>
      <c r="F107" s="3">
        <v>72.845904033333298</v>
      </c>
      <c r="G107" s="3"/>
      <c r="H107" s="3">
        <v>69.83</v>
      </c>
    </row>
    <row r="108" spans="2:8" x14ac:dyDescent="0.3">
      <c r="B108" s="2" t="s">
        <v>105</v>
      </c>
      <c r="C108" s="3">
        <v>0.43530000000000002</v>
      </c>
      <c r="D108" s="3"/>
      <c r="E108" s="3"/>
      <c r="F108" s="3"/>
      <c r="G108" s="3"/>
      <c r="H108" s="3">
        <v>27.17</v>
      </c>
    </row>
    <row r="109" spans="2:8" x14ac:dyDescent="0.3">
      <c r="B109" s="2" t="s">
        <v>106</v>
      </c>
      <c r="C109" s="3">
        <v>0.34710000000000002</v>
      </c>
      <c r="D109" s="3">
        <v>51.777333507216099</v>
      </c>
      <c r="E109" s="3">
        <v>19.5</v>
      </c>
      <c r="F109" s="3">
        <v>43.289446833333301</v>
      </c>
      <c r="G109" s="3">
        <v>17.9040561087706</v>
      </c>
      <c r="H109" s="3">
        <v>50.5</v>
      </c>
    </row>
    <row r="110" spans="2:8" x14ac:dyDescent="0.3">
      <c r="B110" s="2" t="s">
        <v>107</v>
      </c>
      <c r="C110" s="3">
        <v>0.81179999999999997</v>
      </c>
      <c r="D110" s="3">
        <v>59.392114250806699</v>
      </c>
      <c r="E110" s="3">
        <v>47.1</v>
      </c>
      <c r="F110" s="3">
        <v>62.006664283333301</v>
      </c>
      <c r="G110" s="3"/>
      <c r="H110" s="3">
        <v>78.33</v>
      </c>
    </row>
    <row r="111" spans="2:8" x14ac:dyDescent="0.3">
      <c r="B111" s="2" t="s">
        <v>108</v>
      </c>
      <c r="C111" s="3">
        <v>0.3412</v>
      </c>
      <c r="D111" s="3"/>
      <c r="E111" s="3"/>
      <c r="F111" s="3"/>
      <c r="G111" s="3"/>
      <c r="H111" s="3">
        <v>21</v>
      </c>
    </row>
    <row r="112" spans="2:8" x14ac:dyDescent="0.3">
      <c r="B112" s="2" t="s">
        <v>109</v>
      </c>
      <c r="C112" s="3">
        <v>0.1</v>
      </c>
      <c r="D112" s="3">
        <v>38.864329686963998</v>
      </c>
      <c r="E112" s="3"/>
      <c r="F112" s="3">
        <v>48.10242255</v>
      </c>
      <c r="G112" s="3">
        <v>17.1983040529772</v>
      </c>
      <c r="H112" s="3">
        <v>41.67</v>
      </c>
    </row>
    <row r="113" spans="2:8" x14ac:dyDescent="0.3">
      <c r="B113" s="7" t="s">
        <v>110</v>
      </c>
      <c r="C113" s="8">
        <v>0.7</v>
      </c>
      <c r="D113" s="8">
        <v>66.132104453052094</v>
      </c>
      <c r="E113" s="8">
        <v>35.200000000000003</v>
      </c>
      <c r="F113" s="8">
        <v>55.747040116666703</v>
      </c>
      <c r="G113" s="8">
        <v>62.429835619795703</v>
      </c>
      <c r="H113" s="8">
        <v>60.83</v>
      </c>
    </row>
    <row r="114" spans="2:8" x14ac:dyDescent="0.3">
      <c r="B114" s="2" t="s">
        <v>111</v>
      </c>
      <c r="C114" s="3">
        <v>0.82350000000000001</v>
      </c>
      <c r="D114" s="3">
        <v>65.817126865829295</v>
      </c>
      <c r="E114" s="3">
        <v>34.5</v>
      </c>
      <c r="F114" s="3">
        <v>46.006731199999997</v>
      </c>
      <c r="G114" s="3"/>
      <c r="H114" s="3">
        <v>71.17</v>
      </c>
    </row>
    <row r="115" spans="2:8" x14ac:dyDescent="0.3">
      <c r="B115" s="2" t="s">
        <v>112</v>
      </c>
      <c r="C115" s="3">
        <v>0.35289999999999999</v>
      </c>
      <c r="D115" s="3"/>
      <c r="E115" s="3"/>
      <c r="F115" s="3"/>
      <c r="G115" s="3"/>
      <c r="H115" s="3">
        <v>36.33</v>
      </c>
    </row>
    <row r="116" spans="2:8" x14ac:dyDescent="0.3">
      <c r="B116" s="2" t="s">
        <v>113</v>
      </c>
      <c r="C116" s="3">
        <v>0.47060000000000002</v>
      </c>
      <c r="D116" s="3"/>
      <c r="E116" s="3"/>
      <c r="F116" s="3"/>
      <c r="G116" s="3"/>
      <c r="H116" s="3">
        <v>38.17</v>
      </c>
    </row>
    <row r="117" spans="2:8" x14ac:dyDescent="0.3">
      <c r="B117" s="2" t="s">
        <v>114</v>
      </c>
      <c r="C117" s="3">
        <v>0.52939999999999998</v>
      </c>
      <c r="D117" s="3">
        <v>53.287158952624601</v>
      </c>
      <c r="E117" s="3">
        <v>34.200000000000003</v>
      </c>
      <c r="F117" s="3">
        <v>46.280701950000001</v>
      </c>
      <c r="G117" s="3"/>
      <c r="H117" s="3">
        <v>53.17</v>
      </c>
    </row>
    <row r="118" spans="2:8" x14ac:dyDescent="0.3">
      <c r="B118" s="2" t="s">
        <v>115</v>
      </c>
      <c r="C118" s="3">
        <v>0.54120000000000001</v>
      </c>
      <c r="D118" s="3">
        <v>64.012639369081597</v>
      </c>
      <c r="E118" s="3">
        <v>35.4</v>
      </c>
      <c r="F118" s="3">
        <v>55.288640649999998</v>
      </c>
      <c r="G118" s="3"/>
      <c r="H118" s="3">
        <v>69</v>
      </c>
    </row>
    <row r="119" spans="2:8" x14ac:dyDescent="0.3">
      <c r="B119" s="2" t="s">
        <v>116</v>
      </c>
      <c r="C119" s="3">
        <v>0.52349999999999997</v>
      </c>
      <c r="D119" s="3">
        <v>59.795196781873202</v>
      </c>
      <c r="E119" s="3">
        <v>29.3</v>
      </c>
      <c r="F119" s="3">
        <v>48.024062316666701</v>
      </c>
      <c r="G119" s="3">
        <v>44.286423286896998</v>
      </c>
      <c r="H119" s="3">
        <v>62.5</v>
      </c>
    </row>
    <row r="120" spans="2:8" x14ac:dyDescent="0.3">
      <c r="B120" s="7" t="s">
        <v>117</v>
      </c>
      <c r="C120" s="8">
        <v>0.51759999999999995</v>
      </c>
      <c r="D120" s="8">
        <v>46.772769511485301</v>
      </c>
      <c r="E120" s="8">
        <v>19.7</v>
      </c>
      <c r="F120" s="8">
        <v>28.988122933333301</v>
      </c>
      <c r="G120" s="8">
        <v>10.8999185993257</v>
      </c>
      <c r="H120" s="8">
        <v>17</v>
      </c>
    </row>
    <row r="121" spans="2:8" x14ac:dyDescent="0.3">
      <c r="B121" s="2" t="s">
        <v>118</v>
      </c>
      <c r="C121" s="3">
        <v>0.25879999999999997</v>
      </c>
      <c r="D121" s="3"/>
      <c r="E121" s="3">
        <v>18.399999999999999</v>
      </c>
      <c r="F121" s="3"/>
      <c r="G121" s="3"/>
      <c r="H121" s="3">
        <v>7</v>
      </c>
    </row>
    <row r="122" spans="2:8" x14ac:dyDescent="0.3">
      <c r="B122" s="7" t="s">
        <v>119</v>
      </c>
      <c r="C122" s="8">
        <v>0.52349999999999997</v>
      </c>
      <c r="D122" s="8">
        <v>51.208133829609402</v>
      </c>
      <c r="E122" s="8">
        <v>24.3</v>
      </c>
      <c r="F122" s="8">
        <v>43.9040462166667</v>
      </c>
      <c r="G122" s="8">
        <v>27.102570517548202</v>
      </c>
      <c r="H122" s="8">
        <v>29.67</v>
      </c>
    </row>
    <row r="123" spans="2:8" x14ac:dyDescent="0.3">
      <c r="B123" s="2" t="s">
        <v>120</v>
      </c>
      <c r="C123" s="3">
        <v>0.1706</v>
      </c>
      <c r="D123" s="3"/>
      <c r="E123" s="3"/>
      <c r="F123" s="3"/>
      <c r="G123" s="3"/>
      <c r="H123" s="3">
        <v>10.67</v>
      </c>
    </row>
    <row r="124" spans="2:8" x14ac:dyDescent="0.3">
      <c r="B124" s="2" t="s">
        <v>121</v>
      </c>
      <c r="C124" s="3">
        <v>0.4</v>
      </c>
      <c r="D124" s="3">
        <v>55.763915379728601</v>
      </c>
      <c r="E124" s="3">
        <v>22.5</v>
      </c>
      <c r="F124" s="3">
        <v>44.504161683333301</v>
      </c>
      <c r="G124" s="3"/>
      <c r="H124" s="3">
        <v>8.67</v>
      </c>
    </row>
    <row r="125" spans="2:8" x14ac:dyDescent="0.3">
      <c r="B125" s="2" t="s">
        <v>122</v>
      </c>
      <c r="C125" s="3">
        <v>0.90590000000000004</v>
      </c>
      <c r="D125" s="3">
        <v>80.582259201770796</v>
      </c>
      <c r="E125" s="3">
        <v>58.6</v>
      </c>
      <c r="F125" s="3">
        <v>77.106507616666704</v>
      </c>
      <c r="G125" s="3"/>
      <c r="H125" s="3">
        <v>87.33</v>
      </c>
    </row>
    <row r="126" spans="2:8" x14ac:dyDescent="0.3">
      <c r="B126" s="2" t="s">
        <v>123</v>
      </c>
      <c r="C126" s="3">
        <v>0.9294</v>
      </c>
      <c r="D126" s="3">
        <v>75.783468392248395</v>
      </c>
      <c r="E126" s="3">
        <v>47.5</v>
      </c>
      <c r="F126" s="3">
        <v>65.521478650000006</v>
      </c>
      <c r="G126" s="3"/>
      <c r="H126" s="3">
        <v>83.83</v>
      </c>
    </row>
    <row r="127" spans="2:8" x14ac:dyDescent="0.3">
      <c r="B127" s="2" t="s">
        <v>124</v>
      </c>
      <c r="C127" s="3">
        <v>0.54710000000000003</v>
      </c>
      <c r="D127" s="3">
        <v>49.826553724684203</v>
      </c>
      <c r="E127" s="3"/>
      <c r="F127" s="3">
        <v>36.377338566666701</v>
      </c>
      <c r="G127" s="3"/>
      <c r="H127" s="3">
        <v>29.67</v>
      </c>
    </row>
    <row r="128" spans="2:8" x14ac:dyDescent="0.3">
      <c r="B128" s="2" t="s">
        <v>125</v>
      </c>
      <c r="C128" s="3">
        <v>0.29409999999999997</v>
      </c>
      <c r="D128" s="3"/>
      <c r="E128" s="3">
        <v>17.8</v>
      </c>
      <c r="F128" s="3"/>
      <c r="G128" s="3">
        <v>7.8065319504937101</v>
      </c>
      <c r="H128" s="3">
        <v>44.33</v>
      </c>
    </row>
    <row r="129" spans="2:8" x14ac:dyDescent="0.3">
      <c r="B129" s="2" t="s">
        <v>126</v>
      </c>
      <c r="C129" s="3">
        <v>0.51759999999999995</v>
      </c>
      <c r="D129" s="3">
        <v>58.549445860508399</v>
      </c>
      <c r="E129" s="3">
        <v>20.100000000000001</v>
      </c>
      <c r="F129" s="3">
        <v>40.380386516666697</v>
      </c>
      <c r="G129" s="3">
        <v>17.877326995142202</v>
      </c>
      <c r="H129" s="3">
        <v>67</v>
      </c>
    </row>
    <row r="130" spans="2:8" x14ac:dyDescent="0.3">
      <c r="B130" s="2" t="s">
        <v>127</v>
      </c>
      <c r="C130" s="3">
        <v>0.74119999999999997</v>
      </c>
      <c r="D130" s="3">
        <v>61.174468772045202</v>
      </c>
      <c r="E130" s="3">
        <v>34.1</v>
      </c>
      <c r="F130" s="3">
        <v>44.498471416666703</v>
      </c>
      <c r="G130" s="3"/>
      <c r="H130" s="3">
        <v>58</v>
      </c>
    </row>
    <row r="131" spans="2:8" x14ac:dyDescent="0.3">
      <c r="B131" s="2" t="s">
        <v>128</v>
      </c>
      <c r="C131" s="3">
        <v>0.87649999999999995</v>
      </c>
      <c r="D131" s="3">
        <v>76.902760772985104</v>
      </c>
      <c r="E131" s="3">
        <v>50.4</v>
      </c>
      <c r="F131" s="3">
        <v>71.579933166666706</v>
      </c>
      <c r="G131" s="3"/>
      <c r="H131" s="3">
        <v>82</v>
      </c>
    </row>
    <row r="132" spans="2:8" x14ac:dyDescent="0.3">
      <c r="B132" s="2" t="s">
        <v>129</v>
      </c>
      <c r="C132" s="3">
        <v>0.85289999999999999</v>
      </c>
      <c r="D132" s="3">
        <v>62.824189968916301</v>
      </c>
      <c r="E132" s="3">
        <v>29.4</v>
      </c>
      <c r="F132" s="3">
        <v>64.845275883333301</v>
      </c>
      <c r="G132" s="3"/>
      <c r="H132" s="3">
        <v>56.17</v>
      </c>
    </row>
    <row r="133" spans="2:8" x14ac:dyDescent="0.3">
      <c r="B133" s="2" t="s">
        <v>130</v>
      </c>
      <c r="C133" s="3">
        <v>0.62939999999999996</v>
      </c>
      <c r="D133" s="3">
        <v>63.297033703510998</v>
      </c>
      <c r="E133" s="3">
        <v>24.4</v>
      </c>
      <c r="F133" s="3">
        <v>52.439936000000003</v>
      </c>
      <c r="G133" s="3"/>
      <c r="H133" s="3">
        <v>67.33</v>
      </c>
    </row>
    <row r="134" spans="2:8" x14ac:dyDescent="0.3">
      <c r="B134" s="2" t="s">
        <v>131</v>
      </c>
      <c r="C134" s="3">
        <v>0.27650000000000002</v>
      </c>
      <c r="D134" s="3"/>
      <c r="E134" s="3"/>
      <c r="F134" s="3"/>
      <c r="G134" s="3"/>
      <c r="H134" s="3"/>
    </row>
    <row r="135" spans="2:8" x14ac:dyDescent="0.3">
      <c r="B135" s="2" t="s">
        <v>132</v>
      </c>
      <c r="C135" s="3">
        <v>0.62350000000000005</v>
      </c>
      <c r="D135" s="3">
        <v>58.751032185002998</v>
      </c>
      <c r="E135" s="3">
        <v>28</v>
      </c>
      <c r="F135" s="3">
        <v>42.025558150000002</v>
      </c>
      <c r="G135" s="3"/>
      <c r="H135" s="3">
        <v>65.33</v>
      </c>
    </row>
    <row r="136" spans="2:8" x14ac:dyDescent="0.3">
      <c r="B136" s="2" t="s">
        <v>133</v>
      </c>
      <c r="C136" s="3">
        <v>0.2235</v>
      </c>
      <c r="D136" s="3"/>
      <c r="E136" s="3"/>
      <c r="F136" s="3"/>
      <c r="G136" s="3"/>
      <c r="H136" s="3">
        <v>24.83</v>
      </c>
    </row>
    <row r="137" spans="2:8" x14ac:dyDescent="0.3">
      <c r="B137" s="2" t="s">
        <v>134</v>
      </c>
      <c r="C137" s="3">
        <v>0.70589999999999997</v>
      </c>
      <c r="D137" s="3">
        <v>51.235498705154498</v>
      </c>
      <c r="E137" s="3">
        <v>26.4</v>
      </c>
      <c r="F137" s="3">
        <v>31.779956816666701</v>
      </c>
      <c r="G137" s="3"/>
      <c r="H137" s="3">
        <v>41.67</v>
      </c>
    </row>
    <row r="138" spans="2:8" x14ac:dyDescent="0.3">
      <c r="B138" s="2" t="s">
        <v>135</v>
      </c>
      <c r="C138" s="3">
        <v>0.75290000000000001</v>
      </c>
      <c r="D138" s="3">
        <v>55.798217118550802</v>
      </c>
      <c r="E138" s="3">
        <v>31.2</v>
      </c>
      <c r="F138" s="3">
        <v>39.2894029666667</v>
      </c>
      <c r="G138" s="3"/>
      <c r="H138" s="3">
        <v>73.83</v>
      </c>
    </row>
    <row r="139" spans="2:8" x14ac:dyDescent="0.3">
      <c r="B139" s="2" t="s">
        <v>136</v>
      </c>
      <c r="C139" s="3">
        <v>0.72940000000000005</v>
      </c>
      <c r="D139" s="3">
        <v>65.728088958814496</v>
      </c>
      <c r="E139" s="3">
        <v>35.299999999999997</v>
      </c>
      <c r="F139" s="3">
        <v>67.706600816666693</v>
      </c>
      <c r="G139" s="3"/>
      <c r="H139" s="3">
        <v>74.5</v>
      </c>
    </row>
    <row r="140" spans="2:8" x14ac:dyDescent="0.3">
      <c r="B140" s="2" t="s">
        <v>137</v>
      </c>
      <c r="C140" s="3">
        <v>0.85880000000000001</v>
      </c>
      <c r="D140" s="3">
        <v>62.015239675172701</v>
      </c>
      <c r="E140" s="3">
        <v>39.9</v>
      </c>
      <c r="F140" s="3">
        <v>54.5196851166667</v>
      </c>
      <c r="G140" s="3"/>
      <c r="H140" s="3">
        <v>78</v>
      </c>
    </row>
    <row r="141" spans="2:8" x14ac:dyDescent="0.3">
      <c r="B141" s="2" t="s">
        <v>138</v>
      </c>
      <c r="C141" s="3">
        <v>0.83530000000000004</v>
      </c>
      <c r="D141" s="3">
        <v>69.711800871985801</v>
      </c>
      <c r="E141" s="3">
        <v>44.2</v>
      </c>
      <c r="F141" s="3">
        <v>58.714667949999999</v>
      </c>
      <c r="G141" s="3"/>
      <c r="H141" s="3">
        <v>84</v>
      </c>
    </row>
    <row r="142" spans="2:8" x14ac:dyDescent="0.3">
      <c r="B142" s="2" t="s">
        <v>139</v>
      </c>
      <c r="C142" s="3">
        <v>0.65880000000000005</v>
      </c>
      <c r="D142" s="3">
        <v>65.955151390044904</v>
      </c>
      <c r="E142" s="3">
        <v>31.5</v>
      </c>
      <c r="F142" s="3">
        <v>72.219546633333294</v>
      </c>
      <c r="G142" s="3"/>
      <c r="H142" s="3">
        <v>68.33</v>
      </c>
    </row>
    <row r="143" spans="2:8" x14ac:dyDescent="0.3">
      <c r="B143" s="2" t="s">
        <v>140</v>
      </c>
      <c r="C143" s="3">
        <v>1</v>
      </c>
      <c r="D143" s="3">
        <v>70.474190324023596</v>
      </c>
      <c r="E143" s="3">
        <v>59.3</v>
      </c>
      <c r="F143" s="3">
        <v>66.508332883333296</v>
      </c>
      <c r="G143" s="3"/>
      <c r="H143" s="3">
        <v>90.5</v>
      </c>
    </row>
    <row r="144" spans="2:8" x14ac:dyDescent="0.3">
      <c r="B144" s="2" t="s">
        <v>141</v>
      </c>
      <c r="C144" s="3">
        <v>0.75290000000000001</v>
      </c>
      <c r="D144" s="3">
        <v>60.143329635450797</v>
      </c>
      <c r="E144" s="3">
        <v>32.299999999999997</v>
      </c>
      <c r="F144" s="3">
        <v>57.56507715</v>
      </c>
      <c r="G144" s="3"/>
      <c r="H144" s="3">
        <v>64.33</v>
      </c>
    </row>
    <row r="145" spans="2:8" x14ac:dyDescent="0.3">
      <c r="B145" s="2" t="s">
        <v>142</v>
      </c>
      <c r="C145" s="3">
        <v>0.72350000000000003</v>
      </c>
      <c r="D145" s="3">
        <v>59.671361138493701</v>
      </c>
      <c r="E145" s="3">
        <v>35.6</v>
      </c>
      <c r="F145" s="3">
        <v>58.197768533333303</v>
      </c>
      <c r="G145" s="3"/>
      <c r="H145" s="3">
        <v>73.33</v>
      </c>
    </row>
    <row r="146" spans="2:8" x14ac:dyDescent="0.3">
      <c r="B146" s="2" t="s">
        <v>143</v>
      </c>
      <c r="C146" s="3">
        <v>0.81759999999999999</v>
      </c>
      <c r="D146" s="3">
        <v>63.113355564738903</v>
      </c>
      <c r="E146" s="3">
        <v>36.6</v>
      </c>
      <c r="F146" s="3">
        <v>65.825899449999994</v>
      </c>
      <c r="G146" s="3"/>
      <c r="H146" s="3">
        <v>64.17</v>
      </c>
    </row>
    <row r="147" spans="2:8" x14ac:dyDescent="0.3">
      <c r="B147" s="2" t="s">
        <v>144</v>
      </c>
      <c r="C147" s="3">
        <v>0.61760000000000004</v>
      </c>
      <c r="D147" s="3">
        <v>65.584187591778601</v>
      </c>
      <c r="E147" s="3">
        <v>23.9</v>
      </c>
      <c r="F147" s="3">
        <v>49.364395933333299</v>
      </c>
      <c r="G147" s="3">
        <v>14.957676744836901</v>
      </c>
      <c r="H147" s="3">
        <v>73.33</v>
      </c>
    </row>
    <row r="148" spans="2:8" x14ac:dyDescent="0.3">
      <c r="B148" s="2" t="s">
        <v>145</v>
      </c>
      <c r="C148" s="3">
        <v>0.39410000000000001</v>
      </c>
      <c r="D148" s="3"/>
      <c r="E148" s="3"/>
      <c r="F148" s="3"/>
      <c r="G148" s="3"/>
      <c r="H148" s="3">
        <v>11</v>
      </c>
    </row>
    <row r="149" spans="2:8" x14ac:dyDescent="0.3">
      <c r="B149" s="2" t="s">
        <v>146</v>
      </c>
      <c r="C149" s="3">
        <v>0.38240000000000002</v>
      </c>
      <c r="D149" s="3"/>
      <c r="E149" s="3"/>
      <c r="F149" s="3"/>
      <c r="G149" s="3"/>
      <c r="H149" s="3">
        <v>20.67</v>
      </c>
    </row>
    <row r="150" spans="2:8" x14ac:dyDescent="0.3">
      <c r="B150" s="2" t="s">
        <v>147</v>
      </c>
      <c r="C150" s="3">
        <v>0.47060000000000002</v>
      </c>
      <c r="D150" s="3"/>
      <c r="E150" s="3"/>
      <c r="F150" s="3"/>
      <c r="G150" s="3"/>
      <c r="H150" s="3">
        <v>26.67</v>
      </c>
    </row>
    <row r="151" spans="2:8" x14ac:dyDescent="0.3">
      <c r="B151" s="2" t="s">
        <v>148</v>
      </c>
      <c r="C151" s="3">
        <v>0.26469999999999999</v>
      </c>
      <c r="D151" s="3"/>
      <c r="E151" s="3"/>
      <c r="F151" s="3"/>
      <c r="G151" s="3"/>
      <c r="H151" s="3">
        <v>32.33</v>
      </c>
    </row>
    <row r="152" spans="2:8" x14ac:dyDescent="0.3">
      <c r="B152" s="2" t="s">
        <v>149</v>
      </c>
      <c r="C152" s="3">
        <v>0.28239999999999998</v>
      </c>
      <c r="D152" s="3"/>
      <c r="E152" s="3"/>
      <c r="F152" s="3"/>
      <c r="G152" s="3"/>
      <c r="H152" s="3">
        <v>25</v>
      </c>
    </row>
    <row r="153" spans="2:8" x14ac:dyDescent="0.3">
      <c r="B153" s="2" t="s">
        <v>150</v>
      </c>
      <c r="C153" s="3">
        <v>0.24709999999999999</v>
      </c>
      <c r="D153" s="3"/>
      <c r="E153" s="3"/>
      <c r="F153" s="3"/>
      <c r="G153" s="3">
        <v>19.676021698311999</v>
      </c>
      <c r="H153" s="3">
        <v>21.67</v>
      </c>
    </row>
    <row r="154" spans="2:8" x14ac:dyDescent="0.3">
      <c r="B154" s="2" t="s">
        <v>151</v>
      </c>
      <c r="C154" s="3">
        <v>0.68820000000000003</v>
      </c>
      <c r="D154" s="3">
        <v>53.122745887375999</v>
      </c>
      <c r="E154" s="3">
        <v>31.8</v>
      </c>
      <c r="F154" s="3">
        <v>72.123082483333306</v>
      </c>
      <c r="G154" s="3"/>
      <c r="H154" s="3">
        <v>80.33</v>
      </c>
    </row>
    <row r="155" spans="2:8" x14ac:dyDescent="0.3">
      <c r="B155" s="2" t="s">
        <v>152</v>
      </c>
      <c r="C155" s="3">
        <v>0.49409999999999998</v>
      </c>
      <c r="D155" s="3">
        <v>55.595803208990802</v>
      </c>
      <c r="E155" s="3">
        <v>23.3</v>
      </c>
      <c r="F155" s="3">
        <v>53.442629183333302</v>
      </c>
      <c r="G155" s="3">
        <v>21.290712818301401</v>
      </c>
      <c r="H155" s="3">
        <v>59</v>
      </c>
    </row>
    <row r="156" spans="2:8" x14ac:dyDescent="0.3">
      <c r="B156" s="2" t="s">
        <v>153</v>
      </c>
      <c r="C156" s="3">
        <v>0.79410000000000003</v>
      </c>
      <c r="D156" s="3">
        <v>63.112932822936102</v>
      </c>
      <c r="E156" s="3">
        <v>35</v>
      </c>
      <c r="F156" s="3">
        <v>51.498738916666703</v>
      </c>
      <c r="G156" s="3"/>
      <c r="H156" s="3">
        <v>72.83</v>
      </c>
    </row>
    <row r="157" spans="2:8" x14ac:dyDescent="0.3">
      <c r="B157" s="7" t="s">
        <v>154</v>
      </c>
      <c r="C157" s="8">
        <v>0.61760000000000004</v>
      </c>
      <c r="D157" s="8">
        <v>61.488193878799898</v>
      </c>
      <c r="E157" s="8"/>
      <c r="F157" s="8">
        <v>59.882442150000003</v>
      </c>
      <c r="G157" s="8">
        <v>60.602594551011101</v>
      </c>
      <c r="H157" s="8">
        <v>14</v>
      </c>
    </row>
    <row r="158" spans="2:8" x14ac:dyDescent="0.3">
      <c r="B158" s="2" t="s">
        <v>155</v>
      </c>
      <c r="C158" s="3">
        <v>0.30590000000000001</v>
      </c>
      <c r="D158" s="3"/>
      <c r="E158" s="3"/>
      <c r="F158" s="3"/>
      <c r="G158" s="3">
        <v>13.9604516631699</v>
      </c>
      <c r="H158" s="3">
        <v>21.83</v>
      </c>
    </row>
    <row r="159" spans="2:8" x14ac:dyDescent="0.3">
      <c r="B159" s="2" t="s">
        <v>156</v>
      </c>
      <c r="C159" s="3">
        <v>0.9647</v>
      </c>
      <c r="D159" s="3">
        <v>75.562545166931898</v>
      </c>
      <c r="E159" s="3">
        <v>57.8</v>
      </c>
      <c r="F159" s="3">
        <v>76.403776800000003</v>
      </c>
      <c r="G159" s="3"/>
      <c r="H159" s="3">
        <v>90.5</v>
      </c>
    </row>
    <row r="160" spans="2:8" x14ac:dyDescent="0.3">
      <c r="B160" s="2" t="s">
        <v>157</v>
      </c>
      <c r="C160" s="3">
        <v>0.71760000000000002</v>
      </c>
      <c r="D160" s="3">
        <v>62.838960977649997</v>
      </c>
      <c r="E160" s="3">
        <v>40.200000000000003</v>
      </c>
      <c r="F160" s="3">
        <v>59.767532350000003</v>
      </c>
      <c r="G160" s="3"/>
      <c r="H160" s="3">
        <v>74.33</v>
      </c>
    </row>
    <row r="161" spans="2:8" x14ac:dyDescent="0.3">
      <c r="B161" s="2" t="s">
        <v>158</v>
      </c>
      <c r="C161" s="3">
        <v>0.85289999999999999</v>
      </c>
      <c r="D161" s="3">
        <v>70.147193620315704</v>
      </c>
      <c r="E161" s="3">
        <v>44.1</v>
      </c>
      <c r="F161" s="3">
        <v>63.8362089833333</v>
      </c>
      <c r="G161" s="3"/>
      <c r="H161" s="3">
        <v>80.67</v>
      </c>
    </row>
    <row r="162" spans="2:8" x14ac:dyDescent="0.3">
      <c r="B162" s="2" t="s">
        <v>159</v>
      </c>
      <c r="C162" s="3">
        <v>0.32350000000000001</v>
      </c>
      <c r="D162" s="3"/>
      <c r="E162" s="3"/>
      <c r="F162" s="3"/>
      <c r="G162" s="3"/>
      <c r="H162" s="3">
        <v>19</v>
      </c>
    </row>
    <row r="163" spans="2:8" x14ac:dyDescent="0.3">
      <c r="B163" s="2" t="s">
        <v>160</v>
      </c>
      <c r="C163" s="3">
        <v>0.29409999999999997</v>
      </c>
      <c r="D163" s="3"/>
      <c r="E163" s="3"/>
      <c r="F163" s="3"/>
      <c r="G163" s="3">
        <v>7.0372636427967903</v>
      </c>
      <c r="H163" s="3">
        <v>19</v>
      </c>
    </row>
    <row r="164" spans="2:8" x14ac:dyDescent="0.3">
      <c r="B164" s="7" t="s">
        <v>161</v>
      </c>
      <c r="C164" s="8">
        <v>0.74709999999999999</v>
      </c>
      <c r="D164" s="8">
        <v>61.859229971477298</v>
      </c>
      <c r="E164" s="8">
        <v>32.700000000000003</v>
      </c>
      <c r="F164" s="8">
        <v>37.881787616666699</v>
      </c>
      <c r="G164" s="8">
        <v>71.813280245788405</v>
      </c>
      <c r="H164" s="8">
        <v>74.5</v>
      </c>
    </row>
    <row r="165" spans="2:8" x14ac:dyDescent="0.3">
      <c r="B165" s="2" t="s">
        <v>162</v>
      </c>
      <c r="C165" s="3">
        <v>0</v>
      </c>
      <c r="D165" s="3"/>
      <c r="E165" s="3"/>
      <c r="F165" s="3"/>
      <c r="G165" s="3">
        <v>4.8419829697635901</v>
      </c>
      <c r="H165" s="3">
        <v>18.329999999999998</v>
      </c>
    </row>
    <row r="166" spans="2:8" x14ac:dyDescent="0.3">
      <c r="B166" s="2" t="s">
        <v>163</v>
      </c>
      <c r="C166" s="3">
        <v>0.88819999999999999</v>
      </c>
      <c r="D166" s="3">
        <v>67.309887251416995</v>
      </c>
      <c r="E166" s="3">
        <v>45.4</v>
      </c>
      <c r="F166" s="3">
        <v>55.693769449999998</v>
      </c>
      <c r="G166" s="3"/>
      <c r="H166" s="3">
        <v>84</v>
      </c>
    </row>
    <row r="167" spans="2:8" x14ac:dyDescent="0.3">
      <c r="B167" s="2" t="s">
        <v>164</v>
      </c>
      <c r="C167" s="3">
        <v>0.71760000000000002</v>
      </c>
      <c r="D167" s="3">
        <v>60.033079977747398</v>
      </c>
      <c r="E167" s="3">
        <v>25.1</v>
      </c>
      <c r="F167" s="3">
        <v>53.782367700000002</v>
      </c>
      <c r="G167" s="3"/>
      <c r="H167" s="3">
        <v>64.83</v>
      </c>
    </row>
    <row r="168" spans="2:8" x14ac:dyDescent="0.3">
      <c r="B168" s="2" t="s">
        <v>165</v>
      </c>
      <c r="C168" s="3">
        <v>0.30590000000000001</v>
      </c>
      <c r="D168" s="3"/>
      <c r="E168" s="3"/>
      <c r="F168" s="3"/>
      <c r="G168" s="3">
        <v>17.282815132925698</v>
      </c>
      <c r="H168" s="3">
        <v>30.33</v>
      </c>
    </row>
    <row r="169" spans="2:8" x14ac:dyDescent="0.3">
      <c r="B169" s="2" t="s">
        <v>166</v>
      </c>
      <c r="C169" s="3">
        <v>0.28820000000000001</v>
      </c>
      <c r="D169" s="3"/>
      <c r="E169" s="3"/>
      <c r="F169" s="3"/>
      <c r="G169" s="3"/>
      <c r="H169" s="3">
        <v>15</v>
      </c>
    </row>
    <row r="170" spans="2:8" x14ac:dyDescent="0.3">
      <c r="B170" s="2" t="s">
        <v>167</v>
      </c>
      <c r="C170" s="3">
        <v>0.9</v>
      </c>
      <c r="D170" s="3">
        <v>79.423894956818899</v>
      </c>
      <c r="E170" s="3">
        <v>63.1</v>
      </c>
      <c r="F170" s="3">
        <v>77.783799166666697</v>
      </c>
      <c r="G170" s="3"/>
      <c r="H170" s="3">
        <v>83.67</v>
      </c>
    </row>
    <row r="171" spans="2:8" x14ac:dyDescent="0.3">
      <c r="B171" s="2" t="s">
        <v>168</v>
      </c>
      <c r="C171" s="3">
        <v>0.82940000000000003</v>
      </c>
      <c r="D171" s="3">
        <v>71.547352150641103</v>
      </c>
      <c r="E171" s="3">
        <v>65.5</v>
      </c>
      <c r="F171" s="3">
        <v>74.429639183333293</v>
      </c>
      <c r="G171" s="3"/>
      <c r="H171" s="3">
        <v>84</v>
      </c>
    </row>
    <row r="172" spans="2:8" x14ac:dyDescent="0.3">
      <c r="B172" s="2" t="s">
        <v>169</v>
      </c>
      <c r="C172" s="3">
        <v>0.54120000000000001</v>
      </c>
      <c r="D172" s="3"/>
      <c r="E172" s="3"/>
      <c r="F172" s="3"/>
      <c r="G172" s="3"/>
      <c r="H172" s="3">
        <v>15.67</v>
      </c>
    </row>
    <row r="173" spans="2:8" x14ac:dyDescent="0.3">
      <c r="B173" s="2" t="s">
        <v>170</v>
      </c>
      <c r="C173" s="3">
        <v>0.31759999999999999</v>
      </c>
      <c r="D173" s="3">
        <v>54.807521265230598</v>
      </c>
      <c r="E173" s="3">
        <v>23.9</v>
      </c>
      <c r="F173" s="3">
        <v>57.3813915333333</v>
      </c>
      <c r="G173" s="3"/>
      <c r="H173" s="3">
        <v>33.67</v>
      </c>
    </row>
    <row r="174" spans="2:8" x14ac:dyDescent="0.3">
      <c r="B174" s="2" t="s">
        <v>171</v>
      </c>
      <c r="C174" s="3">
        <v>0.79410000000000003</v>
      </c>
      <c r="D174" s="3">
        <v>71.955030455565094</v>
      </c>
      <c r="E174" s="3">
        <v>37.200000000000003</v>
      </c>
      <c r="F174" s="3">
        <v>54.292114583333301</v>
      </c>
      <c r="G174" s="3"/>
      <c r="H174" s="3">
        <v>75.83</v>
      </c>
    </row>
    <row r="175" spans="2:8" x14ac:dyDescent="0.3">
      <c r="B175" s="2" t="s">
        <v>172</v>
      </c>
      <c r="C175" s="3">
        <v>0.44119999999999998</v>
      </c>
      <c r="D175" s="3"/>
      <c r="E175" s="3"/>
      <c r="F175" s="3"/>
      <c r="G175" s="3"/>
      <c r="H175" s="3">
        <v>23.67</v>
      </c>
    </row>
    <row r="176" spans="2:8" x14ac:dyDescent="0.3">
      <c r="B176" s="2" t="s">
        <v>173</v>
      </c>
      <c r="C176" s="3">
        <v>0.5</v>
      </c>
      <c r="D176" s="3"/>
      <c r="E176" s="3">
        <v>19.3</v>
      </c>
      <c r="F176" s="3"/>
      <c r="G176" s="3">
        <v>13.408499411324501</v>
      </c>
      <c r="H176" s="3">
        <v>38.33</v>
      </c>
    </row>
    <row r="177" spans="2:8" x14ac:dyDescent="0.3">
      <c r="B177" s="2" t="s">
        <v>174</v>
      </c>
      <c r="C177" s="3">
        <v>0.3765</v>
      </c>
      <c r="D177" s="3"/>
      <c r="E177" s="3"/>
      <c r="F177" s="3"/>
      <c r="G177" s="3"/>
      <c r="H177" s="3">
        <v>15</v>
      </c>
    </row>
    <row r="178" spans="2:8" x14ac:dyDescent="0.3">
      <c r="B178" s="2" t="s">
        <v>175</v>
      </c>
      <c r="C178" s="3">
        <v>0.61180000000000001</v>
      </c>
      <c r="D178" s="3">
        <v>56.663015290275197</v>
      </c>
      <c r="E178" s="3">
        <v>24.8</v>
      </c>
      <c r="F178" s="3">
        <v>47.368784750000003</v>
      </c>
      <c r="G178" s="3"/>
      <c r="H178" s="3">
        <v>54</v>
      </c>
    </row>
    <row r="179" spans="2:8" x14ac:dyDescent="0.3">
      <c r="B179" s="2" t="s">
        <v>176</v>
      </c>
      <c r="C179" s="3">
        <v>0.62350000000000005</v>
      </c>
      <c r="D179" s="3">
        <v>58.966925797311099</v>
      </c>
      <c r="E179" s="3">
        <v>30.7</v>
      </c>
      <c r="F179" s="3">
        <v>53.875772150000003</v>
      </c>
      <c r="G179" s="3">
        <v>41.849586340662903</v>
      </c>
      <c r="H179" s="3">
        <v>37</v>
      </c>
    </row>
    <row r="180" spans="2:8" x14ac:dyDescent="0.3">
      <c r="B180" s="2" t="s">
        <v>177</v>
      </c>
      <c r="C180" s="3">
        <v>0.85880000000000001</v>
      </c>
      <c r="D180" s="3">
        <v>58.809753906016901</v>
      </c>
      <c r="E180" s="3">
        <v>38.299999999999997</v>
      </c>
      <c r="F180" s="3">
        <v>42.079063249999997</v>
      </c>
      <c r="G180" s="3"/>
      <c r="H180" s="3">
        <v>72</v>
      </c>
    </row>
    <row r="181" spans="2:8" x14ac:dyDescent="0.3">
      <c r="B181" s="2" t="s">
        <v>178</v>
      </c>
      <c r="C181" s="3">
        <v>0.17649999999999999</v>
      </c>
      <c r="D181" s="3"/>
      <c r="E181" s="3"/>
      <c r="F181" s="3"/>
      <c r="G181" s="3"/>
      <c r="H181" s="3">
        <v>23</v>
      </c>
    </row>
    <row r="182" spans="2:8" x14ac:dyDescent="0.3">
      <c r="B182" s="2" t="s">
        <v>179</v>
      </c>
      <c r="C182" s="3">
        <v>0.3</v>
      </c>
      <c r="D182" s="3"/>
      <c r="E182" s="3"/>
      <c r="F182" s="3"/>
      <c r="G182" s="3"/>
      <c r="H182" s="3">
        <v>0.5</v>
      </c>
    </row>
    <row r="183" spans="2:8" x14ac:dyDescent="0.3">
      <c r="B183" s="2" t="s">
        <v>180</v>
      </c>
      <c r="C183" s="3">
        <v>0.58240000000000003</v>
      </c>
      <c r="D183" s="3">
        <v>56.350358810582698</v>
      </c>
      <c r="E183" s="3">
        <v>20</v>
      </c>
      <c r="F183" s="3">
        <v>40.383501850000002</v>
      </c>
      <c r="G183" s="3">
        <v>14.476195067382699</v>
      </c>
      <c r="H183" s="3">
        <v>59</v>
      </c>
    </row>
    <row r="184" spans="2:8" x14ac:dyDescent="0.3">
      <c r="B184" s="2" t="s">
        <v>181</v>
      </c>
      <c r="C184" s="3">
        <v>0.68240000000000001</v>
      </c>
      <c r="D184" s="3">
        <v>57.157466950400597</v>
      </c>
      <c r="E184" s="3">
        <v>35.6</v>
      </c>
      <c r="F184" s="3">
        <v>57.531380650000003</v>
      </c>
      <c r="G184" s="3"/>
      <c r="H184" s="3">
        <v>44.83</v>
      </c>
    </row>
    <row r="185" spans="2:8" x14ac:dyDescent="0.3">
      <c r="B185" s="2" t="s">
        <v>182</v>
      </c>
      <c r="C185" s="3">
        <v>0.9</v>
      </c>
      <c r="D185" s="3">
        <v>69.270756733533801</v>
      </c>
      <c r="E185" s="3">
        <v>43</v>
      </c>
      <c r="F185" s="3">
        <v>72.0206101666667</v>
      </c>
      <c r="G185" s="3"/>
      <c r="H185" s="3">
        <v>81.33</v>
      </c>
    </row>
    <row r="186" spans="2:8" x14ac:dyDescent="0.3">
      <c r="B186" s="2" t="s">
        <v>183</v>
      </c>
      <c r="C186" s="3">
        <v>0.95879999999999999</v>
      </c>
      <c r="D186" s="3">
        <v>77.001518860595993</v>
      </c>
      <c r="E186" s="3">
        <v>59.8</v>
      </c>
      <c r="F186" s="3">
        <v>65.617307033333304</v>
      </c>
      <c r="G186" s="3"/>
      <c r="H186" s="3">
        <v>91.67</v>
      </c>
    </row>
    <row r="187" spans="2:8" x14ac:dyDescent="0.3">
      <c r="B187" s="7" t="s">
        <v>184</v>
      </c>
      <c r="C187" s="8">
        <v>0.55289999999999995</v>
      </c>
      <c r="D187" s="8">
        <v>53.343823816926701</v>
      </c>
      <c r="E187" s="8">
        <v>25.6</v>
      </c>
      <c r="F187" s="8">
        <v>47.769304116666703</v>
      </c>
      <c r="G187" s="8">
        <v>16.9487131638795</v>
      </c>
      <c r="H187" s="8">
        <v>49.33</v>
      </c>
    </row>
    <row r="188" spans="2:8" x14ac:dyDescent="0.3">
      <c r="B188" s="2" t="s">
        <v>185</v>
      </c>
      <c r="C188" s="3">
        <v>0.94710000000000005</v>
      </c>
      <c r="D188" s="3">
        <v>84.210487747739705</v>
      </c>
      <c r="E188" s="3">
        <v>61.3</v>
      </c>
      <c r="F188" s="3">
        <v>72.170225783333294</v>
      </c>
      <c r="G188" s="3"/>
      <c r="H188" s="3">
        <v>84.34</v>
      </c>
    </row>
    <row r="189" spans="2:8" x14ac:dyDescent="0.3">
      <c r="B189" s="2" t="s">
        <v>186</v>
      </c>
      <c r="C189" s="3">
        <v>0.84119999999999995</v>
      </c>
      <c r="D189" s="3">
        <v>58.119927551713999</v>
      </c>
      <c r="E189" s="3">
        <v>32.200000000000003</v>
      </c>
      <c r="F189" s="3">
        <v>54.367121066666698</v>
      </c>
      <c r="G189" s="3"/>
      <c r="H189" s="3">
        <v>74.67</v>
      </c>
    </row>
    <row r="190" spans="2:8" x14ac:dyDescent="0.3">
      <c r="B190" s="2" t="s">
        <v>187</v>
      </c>
      <c r="C190" s="3">
        <v>0.78239999999999998</v>
      </c>
      <c r="D190" s="3"/>
      <c r="E190" s="3">
        <v>27.4</v>
      </c>
      <c r="F190" s="3"/>
      <c r="G190" s="3"/>
      <c r="H190" s="3">
        <v>21</v>
      </c>
    </row>
    <row r="191" spans="2:8" x14ac:dyDescent="0.3">
      <c r="B191" s="2" t="s">
        <v>188</v>
      </c>
      <c r="C191" s="3">
        <v>0.33529999999999999</v>
      </c>
      <c r="D191" s="3"/>
      <c r="E191" s="3"/>
      <c r="F191" s="3"/>
      <c r="G191" s="3"/>
      <c r="H191" s="3">
        <v>30.33</v>
      </c>
    </row>
    <row r="192" spans="2:8" x14ac:dyDescent="0.3">
      <c r="B192" s="2" t="s">
        <v>189</v>
      </c>
      <c r="C192" s="3">
        <v>0.31759999999999999</v>
      </c>
      <c r="D192" s="3">
        <v>28.5881373246614</v>
      </c>
      <c r="E192" s="3"/>
      <c r="F192" s="3">
        <v>42.773977916666702</v>
      </c>
      <c r="G192" s="3"/>
      <c r="H192" s="3">
        <v>24.83</v>
      </c>
    </row>
    <row r="193" spans="2:8" x14ac:dyDescent="0.3">
      <c r="B193" s="2" t="s">
        <v>190</v>
      </c>
      <c r="C193" s="3">
        <v>0.65290000000000004</v>
      </c>
      <c r="D193" s="3">
        <v>56.500113341892899</v>
      </c>
      <c r="E193" s="3">
        <v>37</v>
      </c>
      <c r="F193" s="3">
        <v>46.093074483333297</v>
      </c>
      <c r="G193" s="3"/>
      <c r="H193" s="3">
        <v>46.17</v>
      </c>
    </row>
    <row r="194" spans="2:8" x14ac:dyDescent="0.3">
      <c r="B194" s="2" t="s">
        <v>191</v>
      </c>
      <c r="C194" s="3">
        <v>0.32350000000000001</v>
      </c>
      <c r="D194" s="3">
        <v>37.3786645572849</v>
      </c>
      <c r="E194" s="3">
        <v>15.4</v>
      </c>
      <c r="F194" s="3">
        <v>42.142303783333297</v>
      </c>
      <c r="G194" s="3"/>
      <c r="H194" s="3">
        <v>8</v>
      </c>
    </row>
    <row r="195" spans="2:8" x14ac:dyDescent="0.3">
      <c r="B195" s="7" t="s">
        <v>192</v>
      </c>
      <c r="C195" s="8">
        <v>0.25879999999999997</v>
      </c>
      <c r="D195" s="8">
        <v>56.441339640913398</v>
      </c>
      <c r="E195" s="8">
        <v>19.8</v>
      </c>
      <c r="F195" s="8">
        <v>41.684301699999999</v>
      </c>
      <c r="G195" s="8">
        <v>17.544432959511699</v>
      </c>
      <c r="H195" s="8">
        <v>49</v>
      </c>
    </row>
    <row r="196" spans="2:8" x14ac:dyDescent="0.3">
      <c r="B196" s="7" t="s">
        <v>193</v>
      </c>
      <c r="C196" s="8">
        <v>0.52349999999999997</v>
      </c>
      <c r="D196" s="8">
        <v>45.813765924057797</v>
      </c>
      <c r="E196" s="8">
        <v>21.9</v>
      </c>
      <c r="F196" s="8">
        <v>48.262751100000003</v>
      </c>
      <c r="G196" s="8">
        <v>19.543353648154401</v>
      </c>
      <c r="H196" s="8">
        <v>45.83</v>
      </c>
    </row>
    <row r="197" spans="2:8" x14ac:dyDescent="0.3">
      <c r="B197" s="4"/>
      <c r="C197" s="4"/>
      <c r="D197" s="4"/>
      <c r="E197" s="4"/>
      <c r="F197" s="4"/>
      <c r="G197" s="4"/>
      <c r="H197" s="4"/>
    </row>
    <row r="198" spans="2:8" x14ac:dyDescent="0.3">
      <c r="B198" s="4"/>
      <c r="C198" s="5"/>
      <c r="D198" s="5"/>
      <c r="E198" s="5"/>
      <c r="F198" s="5"/>
      <c r="G198" s="4"/>
      <c r="H19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3F2A-2EB0-4676-8DA8-9CA7430E9BB9}">
  <dimension ref="A1:H198"/>
  <sheetViews>
    <sheetView zoomScale="67" zoomScaleNormal="85" workbookViewId="0">
      <selection activeCell="B3" sqref="B3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8" ht="21" x14ac:dyDescent="0.4">
      <c r="A1" s="9" t="s">
        <v>202</v>
      </c>
    </row>
    <row r="3" spans="1:8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</row>
    <row r="4" spans="1:8" x14ac:dyDescent="0.3">
      <c r="B4" s="2" t="s">
        <v>1</v>
      </c>
      <c r="C4" s="14">
        <v>135</v>
      </c>
      <c r="D4" s="14" t="s">
        <v>201</v>
      </c>
      <c r="E4" s="14" t="s">
        <v>201</v>
      </c>
      <c r="F4" s="14" t="s">
        <v>201</v>
      </c>
      <c r="G4" s="14" t="s">
        <v>201</v>
      </c>
      <c r="H4" s="14">
        <v>117</v>
      </c>
    </row>
    <row r="5" spans="1:8" x14ac:dyDescent="0.3">
      <c r="B5" s="2" t="s">
        <v>2</v>
      </c>
      <c r="C5" s="14">
        <v>31</v>
      </c>
      <c r="D5" s="14">
        <v>61</v>
      </c>
      <c r="E5" s="14">
        <v>82</v>
      </c>
      <c r="F5" s="14">
        <v>79</v>
      </c>
      <c r="G5" s="14" t="s">
        <v>201</v>
      </c>
      <c r="H5" s="14">
        <v>52</v>
      </c>
    </row>
    <row r="6" spans="1:8" x14ac:dyDescent="0.3">
      <c r="B6" s="2" t="s">
        <v>3</v>
      </c>
      <c r="C6" s="14">
        <v>166</v>
      </c>
      <c r="D6" s="14">
        <v>90</v>
      </c>
      <c r="E6" s="14">
        <v>119</v>
      </c>
      <c r="F6" s="14">
        <v>80</v>
      </c>
      <c r="G6" s="14">
        <v>6</v>
      </c>
      <c r="H6" s="14">
        <v>129</v>
      </c>
    </row>
    <row r="7" spans="1:8" x14ac:dyDescent="0.3">
      <c r="B7" s="2" t="s">
        <v>4</v>
      </c>
      <c r="C7" s="14">
        <v>120</v>
      </c>
      <c r="D7" s="14" t="s">
        <v>201</v>
      </c>
      <c r="E7" s="14" t="s">
        <v>201</v>
      </c>
      <c r="F7" s="14" t="s">
        <v>201</v>
      </c>
      <c r="G7" s="14" t="s">
        <v>201</v>
      </c>
      <c r="H7" s="14">
        <v>147</v>
      </c>
    </row>
    <row r="8" spans="1:8" x14ac:dyDescent="0.3">
      <c r="B8" s="7" t="s">
        <v>5</v>
      </c>
      <c r="C8" s="15">
        <v>118</v>
      </c>
      <c r="D8" s="15">
        <v>133</v>
      </c>
      <c r="E8" s="15">
        <v>131</v>
      </c>
      <c r="F8" s="15">
        <v>136</v>
      </c>
      <c r="G8" s="15">
        <v>42</v>
      </c>
      <c r="H8" s="15">
        <v>119</v>
      </c>
    </row>
    <row r="9" spans="1:8" x14ac:dyDescent="0.3">
      <c r="B9" s="2" t="s">
        <v>6</v>
      </c>
      <c r="C9" s="14">
        <v>129</v>
      </c>
      <c r="D9" s="14" t="s">
        <v>201</v>
      </c>
      <c r="E9" s="14" t="s">
        <v>201</v>
      </c>
      <c r="F9" s="14" t="s">
        <v>201</v>
      </c>
      <c r="G9" s="14" t="s">
        <v>201</v>
      </c>
      <c r="H9" s="14">
        <v>152</v>
      </c>
    </row>
    <row r="10" spans="1:8" x14ac:dyDescent="0.3">
      <c r="B10" s="2" t="s">
        <v>7</v>
      </c>
      <c r="C10" s="14">
        <v>30</v>
      </c>
      <c r="D10" s="14">
        <v>78</v>
      </c>
      <c r="E10" s="14">
        <v>72</v>
      </c>
      <c r="F10" s="14">
        <v>78</v>
      </c>
      <c r="G10" s="14" t="s">
        <v>201</v>
      </c>
      <c r="H10" s="14">
        <v>75</v>
      </c>
    </row>
    <row r="11" spans="1:8" x14ac:dyDescent="0.3">
      <c r="B11" s="2" t="s">
        <v>8</v>
      </c>
      <c r="C11" s="14">
        <v>69</v>
      </c>
      <c r="D11" s="14">
        <v>55</v>
      </c>
      <c r="E11" s="14">
        <v>68</v>
      </c>
      <c r="F11" s="14">
        <v>48</v>
      </c>
      <c r="G11" s="14" t="s">
        <v>201</v>
      </c>
      <c r="H11" s="14">
        <v>72</v>
      </c>
    </row>
    <row r="12" spans="1:8" x14ac:dyDescent="0.3">
      <c r="B12" s="2" t="s">
        <v>9</v>
      </c>
      <c r="C12" s="14">
        <v>7</v>
      </c>
      <c r="D12" s="14">
        <v>15</v>
      </c>
      <c r="E12" s="14">
        <v>24</v>
      </c>
      <c r="F12" s="14">
        <v>22</v>
      </c>
      <c r="G12" s="14" t="s">
        <v>201</v>
      </c>
      <c r="H12" s="14">
        <v>8</v>
      </c>
    </row>
    <row r="13" spans="1:8" x14ac:dyDescent="0.3">
      <c r="B13" s="2" t="s">
        <v>10</v>
      </c>
      <c r="C13" s="14">
        <v>8</v>
      </c>
      <c r="D13" s="14">
        <v>28</v>
      </c>
      <c r="E13" s="14">
        <v>17</v>
      </c>
      <c r="F13" s="14">
        <v>38</v>
      </c>
      <c r="G13" s="14" t="s">
        <v>201</v>
      </c>
      <c r="H13" s="14">
        <v>19</v>
      </c>
    </row>
    <row r="14" spans="1:8" x14ac:dyDescent="0.3">
      <c r="B14" s="2" t="s">
        <v>11</v>
      </c>
      <c r="C14" s="14">
        <v>65</v>
      </c>
      <c r="D14" s="14">
        <v>21</v>
      </c>
      <c r="E14" s="14">
        <v>79</v>
      </c>
      <c r="F14" s="14">
        <v>17</v>
      </c>
      <c r="G14" s="14" t="s">
        <v>201</v>
      </c>
      <c r="H14" s="14">
        <v>78</v>
      </c>
    </row>
    <row r="15" spans="1:8" x14ac:dyDescent="0.3">
      <c r="B15" s="2" t="s">
        <v>12</v>
      </c>
      <c r="C15" s="14">
        <v>76</v>
      </c>
      <c r="D15" s="14" t="s">
        <v>201</v>
      </c>
      <c r="E15" s="14" t="s">
        <v>201</v>
      </c>
      <c r="F15" s="14" t="s">
        <v>201</v>
      </c>
      <c r="G15" s="14" t="s">
        <v>201</v>
      </c>
      <c r="H15" s="14">
        <v>110</v>
      </c>
    </row>
    <row r="16" spans="1:8" x14ac:dyDescent="0.3">
      <c r="B16" s="2" t="s">
        <v>13</v>
      </c>
      <c r="C16" s="14">
        <v>45</v>
      </c>
      <c r="D16" s="14">
        <v>46</v>
      </c>
      <c r="E16" s="14">
        <v>77</v>
      </c>
      <c r="F16" s="14">
        <v>26</v>
      </c>
      <c r="G16" s="14" t="s">
        <v>201</v>
      </c>
      <c r="H16" s="14">
        <v>82</v>
      </c>
    </row>
    <row r="17" spans="2:8" x14ac:dyDescent="0.3">
      <c r="B17" s="2" t="s">
        <v>14</v>
      </c>
      <c r="C17" s="14">
        <v>90</v>
      </c>
      <c r="D17" s="14">
        <v>117</v>
      </c>
      <c r="E17" s="14">
        <v>115</v>
      </c>
      <c r="F17" s="14">
        <v>111</v>
      </c>
      <c r="G17" s="14" t="s">
        <v>201</v>
      </c>
      <c r="H17" s="14">
        <v>127</v>
      </c>
    </row>
    <row r="18" spans="2:8" x14ac:dyDescent="0.3">
      <c r="B18" s="2" t="s">
        <v>15</v>
      </c>
      <c r="C18" s="14">
        <v>97</v>
      </c>
      <c r="D18" s="14">
        <v>64</v>
      </c>
      <c r="E18" s="14" t="s">
        <v>201</v>
      </c>
      <c r="F18" s="14">
        <v>87</v>
      </c>
      <c r="G18" s="14" t="s">
        <v>201</v>
      </c>
      <c r="H18" s="14">
        <v>137</v>
      </c>
    </row>
    <row r="19" spans="2:8" x14ac:dyDescent="0.3">
      <c r="B19" s="2" t="s">
        <v>16</v>
      </c>
      <c r="C19" s="14">
        <v>66</v>
      </c>
      <c r="D19" s="14" t="s">
        <v>201</v>
      </c>
      <c r="E19" s="14">
        <v>61</v>
      </c>
      <c r="F19" s="14" t="s">
        <v>201</v>
      </c>
      <c r="G19" s="14" t="s">
        <v>201</v>
      </c>
      <c r="H19" s="14">
        <v>162</v>
      </c>
    </row>
    <row r="20" spans="2:8" x14ac:dyDescent="0.3">
      <c r="B20" s="2" t="s">
        <v>17</v>
      </c>
      <c r="C20" s="14">
        <v>78</v>
      </c>
      <c r="D20" s="14">
        <v>18</v>
      </c>
      <c r="E20" s="14">
        <v>21</v>
      </c>
      <c r="F20" s="14">
        <v>35</v>
      </c>
      <c r="G20" s="14" t="s">
        <v>201</v>
      </c>
      <c r="H20" s="14">
        <v>36</v>
      </c>
    </row>
    <row r="21" spans="2:8" x14ac:dyDescent="0.3">
      <c r="B21" s="2" t="s">
        <v>18</v>
      </c>
      <c r="C21" s="14">
        <v>168</v>
      </c>
      <c r="D21" s="14" t="s">
        <v>201</v>
      </c>
      <c r="E21" s="14" t="s">
        <v>201</v>
      </c>
      <c r="F21" s="14" t="s">
        <v>201</v>
      </c>
      <c r="G21" s="14" t="s">
        <v>201</v>
      </c>
      <c r="H21" s="14">
        <v>151</v>
      </c>
    </row>
    <row r="22" spans="2:8" x14ac:dyDescent="0.3">
      <c r="B22" s="2" t="s">
        <v>19</v>
      </c>
      <c r="C22" s="14">
        <v>111</v>
      </c>
      <c r="D22" s="14">
        <v>102</v>
      </c>
      <c r="E22" s="14">
        <v>127</v>
      </c>
      <c r="F22" s="14">
        <v>101</v>
      </c>
      <c r="G22" s="14">
        <v>34</v>
      </c>
      <c r="H22" s="14">
        <v>77</v>
      </c>
    </row>
    <row r="23" spans="2:8" x14ac:dyDescent="0.3">
      <c r="B23" s="2" t="s">
        <v>20</v>
      </c>
      <c r="C23" s="14">
        <v>72</v>
      </c>
      <c r="D23" s="14" t="s">
        <v>201</v>
      </c>
      <c r="E23" s="14" t="s">
        <v>201</v>
      </c>
      <c r="F23" s="14" t="s">
        <v>201</v>
      </c>
      <c r="G23" s="14" t="s">
        <v>201</v>
      </c>
      <c r="H23" s="14">
        <v>107</v>
      </c>
    </row>
    <row r="24" spans="2:8" x14ac:dyDescent="0.3">
      <c r="B24" s="2" t="s">
        <v>21</v>
      </c>
      <c r="C24" s="14">
        <v>94</v>
      </c>
      <c r="D24" s="14">
        <v>122</v>
      </c>
      <c r="E24" s="14">
        <v>103</v>
      </c>
      <c r="F24" s="14">
        <v>124</v>
      </c>
      <c r="G24" s="14" t="s">
        <v>201</v>
      </c>
      <c r="H24" s="14">
        <v>84</v>
      </c>
    </row>
    <row r="25" spans="2:8" x14ac:dyDescent="0.3">
      <c r="B25" s="2" t="s">
        <v>22</v>
      </c>
      <c r="C25" s="14">
        <v>104</v>
      </c>
      <c r="D25" s="14">
        <v>114</v>
      </c>
      <c r="E25" s="14">
        <v>74</v>
      </c>
      <c r="F25" s="14">
        <v>99</v>
      </c>
      <c r="G25" s="14" t="s">
        <v>201</v>
      </c>
      <c r="H25" s="14">
        <v>121</v>
      </c>
    </row>
    <row r="26" spans="2:8" x14ac:dyDescent="0.3">
      <c r="B26" s="7" t="s">
        <v>23</v>
      </c>
      <c r="C26" s="15">
        <v>141</v>
      </c>
      <c r="D26" s="15">
        <v>101</v>
      </c>
      <c r="E26" s="15">
        <v>105</v>
      </c>
      <c r="F26" s="15">
        <v>100</v>
      </c>
      <c r="G26" s="15">
        <v>9</v>
      </c>
      <c r="H26" s="15">
        <v>85</v>
      </c>
    </row>
    <row r="27" spans="2:8" x14ac:dyDescent="0.3">
      <c r="B27" s="2" t="s">
        <v>24</v>
      </c>
      <c r="C27" s="14">
        <v>20</v>
      </c>
      <c r="D27" s="14">
        <v>65</v>
      </c>
      <c r="E27" s="14">
        <v>56</v>
      </c>
      <c r="F27" s="14">
        <v>129</v>
      </c>
      <c r="G27" s="14" t="s">
        <v>201</v>
      </c>
      <c r="H27" s="14">
        <v>31</v>
      </c>
    </row>
    <row r="28" spans="2:8" x14ac:dyDescent="0.3">
      <c r="B28" s="2" t="s">
        <v>25</v>
      </c>
      <c r="C28" s="14">
        <v>83</v>
      </c>
      <c r="D28" s="14">
        <v>60</v>
      </c>
      <c r="E28" s="14">
        <v>81</v>
      </c>
      <c r="F28" s="14">
        <v>33</v>
      </c>
      <c r="G28" s="14" t="s">
        <v>201</v>
      </c>
      <c r="H28" s="14">
        <v>91</v>
      </c>
    </row>
    <row r="29" spans="2:8" x14ac:dyDescent="0.3">
      <c r="B29" s="2" t="s">
        <v>26</v>
      </c>
      <c r="C29" s="14">
        <v>47</v>
      </c>
      <c r="D29" s="14">
        <v>59</v>
      </c>
      <c r="E29" s="14">
        <v>34</v>
      </c>
      <c r="F29" s="14">
        <v>44</v>
      </c>
      <c r="G29" s="14" t="s">
        <v>201</v>
      </c>
      <c r="H29" s="14">
        <v>81</v>
      </c>
    </row>
    <row r="30" spans="2:8" x14ac:dyDescent="0.3">
      <c r="B30" s="2" t="s">
        <v>27</v>
      </c>
      <c r="C30" s="14">
        <v>124</v>
      </c>
      <c r="D30" s="14">
        <v>118</v>
      </c>
      <c r="E30" s="14">
        <v>114</v>
      </c>
      <c r="F30" s="14">
        <v>131</v>
      </c>
      <c r="G30" s="14">
        <v>29</v>
      </c>
      <c r="H30" s="14">
        <v>125</v>
      </c>
    </row>
    <row r="31" spans="2:8" x14ac:dyDescent="0.3">
      <c r="B31" s="2" t="s">
        <v>28</v>
      </c>
      <c r="C31" s="14">
        <v>144</v>
      </c>
      <c r="D31" s="14">
        <v>103</v>
      </c>
      <c r="E31" s="14" t="s">
        <v>201</v>
      </c>
      <c r="F31" s="14">
        <v>123</v>
      </c>
      <c r="G31" s="14">
        <v>46</v>
      </c>
      <c r="H31" s="14">
        <v>168</v>
      </c>
    </row>
    <row r="32" spans="2:8" x14ac:dyDescent="0.3">
      <c r="B32" s="2" t="s">
        <v>29</v>
      </c>
      <c r="C32" s="14">
        <v>114</v>
      </c>
      <c r="D32" s="14">
        <v>129</v>
      </c>
      <c r="E32" s="14">
        <v>88</v>
      </c>
      <c r="F32" s="14">
        <v>76</v>
      </c>
      <c r="G32" s="14">
        <v>8</v>
      </c>
      <c r="H32" s="14">
        <v>109</v>
      </c>
    </row>
    <row r="33" spans="2:8" x14ac:dyDescent="0.3">
      <c r="B33" s="2" t="s">
        <v>30</v>
      </c>
      <c r="C33" s="14">
        <v>128</v>
      </c>
      <c r="D33" s="14">
        <v>123</v>
      </c>
      <c r="E33" s="14">
        <v>108</v>
      </c>
      <c r="F33" s="14">
        <v>109</v>
      </c>
      <c r="G33" s="14" t="s">
        <v>201</v>
      </c>
      <c r="H33" s="14">
        <v>122</v>
      </c>
    </row>
    <row r="34" spans="2:8" x14ac:dyDescent="0.3">
      <c r="B34" s="2" t="s">
        <v>31</v>
      </c>
      <c r="C34" s="14">
        <v>121</v>
      </c>
      <c r="D34" s="14">
        <v>109</v>
      </c>
      <c r="E34" s="14">
        <v>121</v>
      </c>
      <c r="F34" s="14">
        <v>83</v>
      </c>
      <c r="G34" s="14">
        <v>26</v>
      </c>
      <c r="H34" s="14">
        <v>113</v>
      </c>
    </row>
    <row r="35" spans="2:8" x14ac:dyDescent="0.3">
      <c r="B35" s="2" t="s">
        <v>32</v>
      </c>
      <c r="C35" s="14">
        <v>32</v>
      </c>
      <c r="D35" s="14">
        <v>12</v>
      </c>
      <c r="E35" s="14">
        <v>15</v>
      </c>
      <c r="F35" s="14">
        <v>18</v>
      </c>
      <c r="G35" s="14" t="s">
        <v>201</v>
      </c>
      <c r="H35" s="14">
        <v>3</v>
      </c>
    </row>
    <row r="36" spans="2:8" x14ac:dyDescent="0.3">
      <c r="B36" s="2" t="s">
        <v>33</v>
      </c>
      <c r="C36" s="14">
        <v>183</v>
      </c>
      <c r="D36" s="14" t="s">
        <v>201</v>
      </c>
      <c r="E36" s="14" t="s">
        <v>201</v>
      </c>
      <c r="F36" s="14" t="s">
        <v>201</v>
      </c>
      <c r="G36" s="14">
        <v>53</v>
      </c>
      <c r="H36" s="14">
        <v>179</v>
      </c>
    </row>
    <row r="37" spans="2:8" x14ac:dyDescent="0.3">
      <c r="B37" s="2" t="s">
        <v>34</v>
      </c>
      <c r="C37" s="14">
        <v>178</v>
      </c>
      <c r="D37" s="14">
        <v>134</v>
      </c>
      <c r="E37" s="14" t="s">
        <v>201</v>
      </c>
      <c r="F37" s="14">
        <v>132</v>
      </c>
      <c r="G37" s="14">
        <v>51</v>
      </c>
      <c r="H37" s="14">
        <v>131</v>
      </c>
    </row>
    <row r="38" spans="2:8" x14ac:dyDescent="0.3">
      <c r="B38" s="2" t="s">
        <v>35</v>
      </c>
      <c r="C38" s="14">
        <v>24</v>
      </c>
      <c r="D38" s="14">
        <v>45</v>
      </c>
      <c r="E38" s="14">
        <v>52</v>
      </c>
      <c r="F38" s="14">
        <v>62</v>
      </c>
      <c r="G38" s="14" t="s">
        <v>201</v>
      </c>
      <c r="H38" s="14">
        <v>23</v>
      </c>
    </row>
    <row r="39" spans="2:8" x14ac:dyDescent="0.3">
      <c r="B39" s="2" t="s">
        <v>36</v>
      </c>
      <c r="C39" s="14">
        <v>12</v>
      </c>
      <c r="D39" s="14">
        <v>34</v>
      </c>
      <c r="E39" s="14">
        <v>12</v>
      </c>
      <c r="F39" s="14">
        <v>43</v>
      </c>
      <c r="G39" s="14" t="s">
        <v>201</v>
      </c>
      <c r="H39" s="14">
        <v>59</v>
      </c>
    </row>
    <row r="40" spans="2:8" x14ac:dyDescent="0.3">
      <c r="B40" s="2" t="s">
        <v>37</v>
      </c>
      <c r="C40" s="14">
        <v>49</v>
      </c>
      <c r="D40" s="14">
        <v>47</v>
      </c>
      <c r="E40" s="14">
        <v>66</v>
      </c>
      <c r="F40" s="14">
        <v>92</v>
      </c>
      <c r="G40" s="14" t="s">
        <v>201</v>
      </c>
      <c r="H40" s="14">
        <v>37</v>
      </c>
    </row>
    <row r="41" spans="2:8" x14ac:dyDescent="0.3">
      <c r="B41" s="2" t="s">
        <v>38</v>
      </c>
      <c r="C41" s="14">
        <v>185</v>
      </c>
      <c r="D41" s="14" t="s">
        <v>201</v>
      </c>
      <c r="E41" s="14" t="s">
        <v>201</v>
      </c>
      <c r="F41" s="14" t="s">
        <v>201</v>
      </c>
      <c r="G41" s="14">
        <v>43</v>
      </c>
      <c r="H41" s="14">
        <v>158</v>
      </c>
    </row>
    <row r="42" spans="2:8" x14ac:dyDescent="0.3">
      <c r="B42" s="7" t="s">
        <v>39</v>
      </c>
      <c r="C42" s="15">
        <v>155</v>
      </c>
      <c r="D42" s="15" t="s">
        <v>201</v>
      </c>
      <c r="E42" s="15" t="s">
        <v>201</v>
      </c>
      <c r="F42" s="15" t="s">
        <v>201</v>
      </c>
      <c r="G42" s="15">
        <v>35</v>
      </c>
      <c r="H42" s="15">
        <v>157</v>
      </c>
    </row>
    <row r="43" spans="2:8" x14ac:dyDescent="0.3">
      <c r="B43" s="2" t="s">
        <v>40</v>
      </c>
      <c r="C43" s="14">
        <v>73</v>
      </c>
      <c r="D43" s="14">
        <v>89</v>
      </c>
      <c r="E43" s="14">
        <v>55</v>
      </c>
      <c r="F43" s="14">
        <v>31</v>
      </c>
      <c r="G43" s="14" t="s">
        <v>201</v>
      </c>
      <c r="H43" s="14">
        <v>45</v>
      </c>
    </row>
    <row r="44" spans="2:8" x14ac:dyDescent="0.3">
      <c r="B44" s="2" t="s">
        <v>41</v>
      </c>
      <c r="C44" s="14">
        <v>127</v>
      </c>
      <c r="D44" s="14" t="s">
        <v>201</v>
      </c>
      <c r="E44" s="14">
        <v>113</v>
      </c>
      <c r="F44" s="14" t="s">
        <v>201</v>
      </c>
      <c r="G44" s="14">
        <v>11</v>
      </c>
      <c r="H44" s="14">
        <v>95</v>
      </c>
    </row>
    <row r="45" spans="2:8" x14ac:dyDescent="0.3">
      <c r="B45" s="2" t="s">
        <v>42</v>
      </c>
      <c r="C45" s="14">
        <v>52</v>
      </c>
      <c r="D45" s="14">
        <v>98</v>
      </c>
      <c r="E45" s="14">
        <v>41</v>
      </c>
      <c r="F45" s="14">
        <v>98</v>
      </c>
      <c r="G45" s="14" t="s">
        <v>201</v>
      </c>
      <c r="H45" s="14">
        <v>28</v>
      </c>
    </row>
    <row r="46" spans="2:8" x14ac:dyDescent="0.3">
      <c r="B46" s="2" t="s">
        <v>43</v>
      </c>
      <c r="C46" s="14">
        <v>170</v>
      </c>
      <c r="D46" s="14" t="s">
        <v>201</v>
      </c>
      <c r="E46" s="14" t="s">
        <v>201</v>
      </c>
      <c r="F46" s="14" t="s">
        <v>201</v>
      </c>
      <c r="G46" s="14" t="s">
        <v>201</v>
      </c>
      <c r="H46" s="14">
        <v>145</v>
      </c>
    </row>
    <row r="47" spans="2:8" x14ac:dyDescent="0.3">
      <c r="B47" s="2" t="s">
        <v>44</v>
      </c>
      <c r="C47" s="14">
        <v>21</v>
      </c>
      <c r="D47" s="14">
        <v>35</v>
      </c>
      <c r="E47" s="14">
        <v>27</v>
      </c>
      <c r="F47" s="14">
        <v>32</v>
      </c>
      <c r="G47" s="14" t="s">
        <v>201</v>
      </c>
      <c r="H47" s="14">
        <v>62</v>
      </c>
    </row>
    <row r="48" spans="2:8" x14ac:dyDescent="0.3">
      <c r="B48" s="2" t="s">
        <v>45</v>
      </c>
      <c r="C48" s="14">
        <v>61</v>
      </c>
      <c r="D48" s="14">
        <v>30</v>
      </c>
      <c r="E48" s="14">
        <v>22</v>
      </c>
      <c r="F48" s="14">
        <v>39</v>
      </c>
      <c r="G48" s="14" t="s">
        <v>201</v>
      </c>
      <c r="H48" s="14">
        <v>30</v>
      </c>
    </row>
    <row r="49" spans="2:8" x14ac:dyDescent="0.3">
      <c r="B49" s="2" t="s">
        <v>46</v>
      </c>
      <c r="C49" s="14">
        <v>191</v>
      </c>
      <c r="D49" s="14" t="s">
        <v>201</v>
      </c>
      <c r="E49" s="14" t="s">
        <v>201</v>
      </c>
      <c r="F49" s="14" t="s">
        <v>201</v>
      </c>
      <c r="G49" s="14" t="s">
        <v>201</v>
      </c>
      <c r="H49" s="14" t="s">
        <v>201</v>
      </c>
    </row>
    <row r="50" spans="2:8" x14ac:dyDescent="0.3">
      <c r="B50" s="7" t="s">
        <v>47</v>
      </c>
      <c r="C50" s="15">
        <v>184</v>
      </c>
      <c r="D50" s="15" t="s">
        <v>201</v>
      </c>
      <c r="E50" s="15" t="s">
        <v>201</v>
      </c>
      <c r="F50" s="15" t="s">
        <v>201</v>
      </c>
      <c r="G50" s="15">
        <v>48</v>
      </c>
      <c r="H50" s="15">
        <v>97</v>
      </c>
    </row>
    <row r="51" spans="2:8" x14ac:dyDescent="0.3">
      <c r="B51" s="2" t="s">
        <v>48</v>
      </c>
      <c r="C51" s="14">
        <v>3</v>
      </c>
      <c r="D51" s="14">
        <v>3</v>
      </c>
      <c r="E51" s="14">
        <v>9</v>
      </c>
      <c r="F51" s="14">
        <v>9</v>
      </c>
      <c r="G51" s="14" t="s">
        <v>201</v>
      </c>
      <c r="H51" s="14">
        <v>13</v>
      </c>
    </row>
    <row r="52" spans="2:8" x14ac:dyDescent="0.3">
      <c r="B52" s="2" t="s">
        <v>49</v>
      </c>
      <c r="C52" s="14">
        <v>175</v>
      </c>
      <c r="D52" s="14" t="s">
        <v>201</v>
      </c>
      <c r="E52" s="14" t="s">
        <v>201</v>
      </c>
      <c r="F52" s="14" t="s">
        <v>201</v>
      </c>
      <c r="G52" s="14">
        <v>37</v>
      </c>
      <c r="H52" s="14">
        <v>166</v>
      </c>
    </row>
    <row r="53" spans="2:8" x14ac:dyDescent="0.3">
      <c r="B53" s="2" t="s">
        <v>50</v>
      </c>
      <c r="C53" s="14">
        <v>130</v>
      </c>
      <c r="D53" s="14" t="s">
        <v>201</v>
      </c>
      <c r="E53" s="14" t="s">
        <v>201</v>
      </c>
      <c r="F53" s="14" t="s">
        <v>201</v>
      </c>
      <c r="G53" s="14" t="s">
        <v>201</v>
      </c>
      <c r="H53" s="14">
        <v>138</v>
      </c>
    </row>
    <row r="54" spans="2:8" x14ac:dyDescent="0.3">
      <c r="B54" s="2" t="s">
        <v>51</v>
      </c>
      <c r="C54" s="14">
        <v>50</v>
      </c>
      <c r="D54" s="14">
        <v>83</v>
      </c>
      <c r="E54" s="14">
        <v>92</v>
      </c>
      <c r="F54" s="14">
        <v>108</v>
      </c>
      <c r="G54" s="14" t="s">
        <v>201</v>
      </c>
      <c r="H54" s="14">
        <v>40</v>
      </c>
    </row>
    <row r="55" spans="2:8" x14ac:dyDescent="0.3">
      <c r="B55" s="2" t="s">
        <v>52</v>
      </c>
      <c r="C55" s="14">
        <v>40</v>
      </c>
      <c r="D55" s="14">
        <v>126</v>
      </c>
      <c r="E55" s="14">
        <v>90</v>
      </c>
      <c r="F55" s="14">
        <v>95</v>
      </c>
      <c r="G55" s="14" t="s">
        <v>201</v>
      </c>
      <c r="H55" s="14">
        <v>71</v>
      </c>
    </row>
    <row r="56" spans="2:8" x14ac:dyDescent="0.3">
      <c r="B56" s="2" t="s">
        <v>53</v>
      </c>
      <c r="C56" s="14">
        <v>99</v>
      </c>
      <c r="D56" s="14">
        <v>92</v>
      </c>
      <c r="E56" s="14">
        <v>93</v>
      </c>
      <c r="F56" s="14">
        <v>42</v>
      </c>
      <c r="G56" s="14">
        <v>7</v>
      </c>
      <c r="H56" s="14">
        <v>74</v>
      </c>
    </row>
    <row r="57" spans="2:8" x14ac:dyDescent="0.3">
      <c r="B57" s="2" t="s">
        <v>54</v>
      </c>
      <c r="C57" s="14">
        <v>98</v>
      </c>
      <c r="D57" s="14">
        <v>108</v>
      </c>
      <c r="E57" s="14">
        <v>95</v>
      </c>
      <c r="F57" s="14">
        <v>127</v>
      </c>
      <c r="G57" s="14" t="s">
        <v>201</v>
      </c>
      <c r="H57" s="14">
        <v>102</v>
      </c>
    </row>
    <row r="58" spans="2:8" x14ac:dyDescent="0.3">
      <c r="B58" s="2" t="s">
        <v>55</v>
      </c>
      <c r="C58" s="14">
        <v>187</v>
      </c>
      <c r="D58" s="14" t="s">
        <v>201</v>
      </c>
      <c r="E58" s="14" t="s">
        <v>201</v>
      </c>
      <c r="F58" s="14" t="s">
        <v>201</v>
      </c>
      <c r="G58" s="14">
        <v>38</v>
      </c>
      <c r="H58" s="14">
        <v>149</v>
      </c>
    </row>
    <row r="59" spans="2:8" x14ac:dyDescent="0.3">
      <c r="B59" s="2" t="s">
        <v>56</v>
      </c>
      <c r="C59" s="14">
        <v>192</v>
      </c>
      <c r="D59" s="14" t="s">
        <v>201</v>
      </c>
      <c r="E59" s="14" t="s">
        <v>201</v>
      </c>
      <c r="F59" s="14" t="s">
        <v>201</v>
      </c>
      <c r="G59" s="14">
        <v>54</v>
      </c>
      <c r="H59" s="14">
        <v>186</v>
      </c>
    </row>
    <row r="60" spans="2:8" x14ac:dyDescent="0.3">
      <c r="B60" s="2" t="s">
        <v>57</v>
      </c>
      <c r="C60" s="14">
        <v>2</v>
      </c>
      <c r="D60" s="14">
        <v>25</v>
      </c>
      <c r="E60" s="14">
        <v>20</v>
      </c>
      <c r="F60" s="14">
        <v>8</v>
      </c>
      <c r="G60" s="14" t="s">
        <v>201</v>
      </c>
      <c r="H60" s="14">
        <v>7</v>
      </c>
    </row>
    <row r="61" spans="2:8" x14ac:dyDescent="0.3">
      <c r="B61" s="7" t="s">
        <v>58</v>
      </c>
      <c r="C61" s="15">
        <v>119</v>
      </c>
      <c r="D61" s="15" t="s">
        <v>201</v>
      </c>
      <c r="E61" s="15" t="s">
        <v>201</v>
      </c>
      <c r="F61" s="15" t="s">
        <v>201</v>
      </c>
      <c r="G61" s="15">
        <v>20</v>
      </c>
      <c r="H61" s="15">
        <v>93</v>
      </c>
    </row>
    <row r="62" spans="2:8" x14ac:dyDescent="0.3">
      <c r="B62" s="2" t="s">
        <v>59</v>
      </c>
      <c r="C62" s="14">
        <v>142</v>
      </c>
      <c r="D62" s="14">
        <v>127</v>
      </c>
      <c r="E62" s="14">
        <v>125</v>
      </c>
      <c r="F62" s="14">
        <v>97</v>
      </c>
      <c r="G62" s="14">
        <v>41</v>
      </c>
      <c r="H62" s="14">
        <v>94</v>
      </c>
    </row>
    <row r="63" spans="2:8" x14ac:dyDescent="0.3">
      <c r="B63" s="2" t="s">
        <v>60</v>
      </c>
      <c r="C63" s="14">
        <v>113</v>
      </c>
      <c r="D63" s="14" t="s">
        <v>201</v>
      </c>
      <c r="E63" s="14" t="s">
        <v>201</v>
      </c>
      <c r="F63" s="14" t="s">
        <v>201</v>
      </c>
      <c r="G63" s="14" t="s">
        <v>201</v>
      </c>
      <c r="H63" s="14">
        <v>124</v>
      </c>
    </row>
    <row r="64" spans="2:8" x14ac:dyDescent="0.3">
      <c r="B64" s="2" t="s">
        <v>61</v>
      </c>
      <c r="C64" s="14">
        <v>4</v>
      </c>
      <c r="D64" s="14">
        <v>7</v>
      </c>
      <c r="E64" s="14">
        <v>7</v>
      </c>
      <c r="F64" s="14">
        <v>1</v>
      </c>
      <c r="G64" s="14" t="s">
        <v>201</v>
      </c>
      <c r="H64" s="14">
        <v>6</v>
      </c>
    </row>
    <row r="65" spans="2:8" x14ac:dyDescent="0.3">
      <c r="B65" s="2" t="s">
        <v>62</v>
      </c>
      <c r="C65" s="14">
        <v>18</v>
      </c>
      <c r="D65" s="14">
        <v>22</v>
      </c>
      <c r="E65" s="14">
        <v>11</v>
      </c>
      <c r="F65" s="14">
        <v>52</v>
      </c>
      <c r="G65" s="14" t="s">
        <v>201</v>
      </c>
      <c r="H65" s="14">
        <v>26</v>
      </c>
    </row>
    <row r="66" spans="2:8" x14ac:dyDescent="0.3">
      <c r="B66" s="2" t="s">
        <v>63</v>
      </c>
      <c r="C66" s="14">
        <v>152</v>
      </c>
      <c r="D66" s="14">
        <v>124</v>
      </c>
      <c r="E66" s="14" t="s">
        <v>201</v>
      </c>
      <c r="F66" s="14">
        <v>125</v>
      </c>
      <c r="G66" s="14">
        <v>10</v>
      </c>
      <c r="H66" s="14">
        <v>123</v>
      </c>
    </row>
    <row r="67" spans="2:8" x14ac:dyDescent="0.3">
      <c r="B67" s="2" t="s">
        <v>64</v>
      </c>
      <c r="C67" s="14">
        <v>190</v>
      </c>
      <c r="D67" s="14">
        <v>115</v>
      </c>
      <c r="E67" s="14" t="s">
        <v>201</v>
      </c>
      <c r="F67" s="14">
        <v>77</v>
      </c>
      <c r="G67" s="14">
        <v>15</v>
      </c>
      <c r="H67" s="14">
        <v>130</v>
      </c>
    </row>
    <row r="68" spans="2:8" x14ac:dyDescent="0.3">
      <c r="B68" s="2" t="s">
        <v>65</v>
      </c>
      <c r="C68" s="14">
        <v>92</v>
      </c>
      <c r="D68" s="14">
        <v>56</v>
      </c>
      <c r="E68" s="14">
        <v>62</v>
      </c>
      <c r="F68" s="14">
        <v>104</v>
      </c>
      <c r="G68" s="14" t="s">
        <v>201</v>
      </c>
      <c r="H68" s="14">
        <v>105</v>
      </c>
    </row>
    <row r="69" spans="2:8" x14ac:dyDescent="0.3">
      <c r="B69" s="2" t="s">
        <v>66</v>
      </c>
      <c r="C69" s="14">
        <v>59</v>
      </c>
      <c r="D69" s="14">
        <v>5</v>
      </c>
      <c r="E69" s="14">
        <v>10</v>
      </c>
      <c r="F69" s="14">
        <v>19</v>
      </c>
      <c r="G69" s="14" t="s">
        <v>201</v>
      </c>
      <c r="H69" s="14">
        <v>1</v>
      </c>
    </row>
    <row r="70" spans="2:8" x14ac:dyDescent="0.3">
      <c r="B70" s="2" t="s">
        <v>67</v>
      </c>
      <c r="C70" s="14">
        <v>84</v>
      </c>
      <c r="D70" s="14">
        <v>99</v>
      </c>
      <c r="E70" s="14">
        <v>111</v>
      </c>
      <c r="F70" s="14">
        <v>67</v>
      </c>
      <c r="G70" s="14">
        <v>14</v>
      </c>
      <c r="H70" s="14">
        <v>61</v>
      </c>
    </row>
    <row r="71" spans="2:8" x14ac:dyDescent="0.3">
      <c r="B71" s="2" t="s">
        <v>68</v>
      </c>
      <c r="C71" s="14">
        <v>67</v>
      </c>
      <c r="D71" s="14">
        <v>74</v>
      </c>
      <c r="E71" s="14">
        <v>46</v>
      </c>
      <c r="F71" s="14">
        <v>73</v>
      </c>
      <c r="G71" s="14" t="s">
        <v>201</v>
      </c>
      <c r="H71" s="14">
        <v>38</v>
      </c>
    </row>
    <row r="72" spans="2:8" x14ac:dyDescent="0.3">
      <c r="B72" s="2" t="s">
        <v>69</v>
      </c>
      <c r="C72" s="14">
        <v>148</v>
      </c>
      <c r="D72" s="14" t="s">
        <v>201</v>
      </c>
      <c r="E72" s="14" t="s">
        <v>201</v>
      </c>
      <c r="F72" s="14" t="s">
        <v>201</v>
      </c>
      <c r="G72" s="14" t="s">
        <v>201</v>
      </c>
      <c r="H72" s="14">
        <v>142</v>
      </c>
    </row>
    <row r="73" spans="2:8" x14ac:dyDescent="0.3">
      <c r="B73" s="2" t="s">
        <v>70</v>
      </c>
      <c r="C73" s="14">
        <v>112</v>
      </c>
      <c r="D73" s="14">
        <v>93</v>
      </c>
      <c r="E73" s="14">
        <v>100</v>
      </c>
      <c r="F73" s="14">
        <v>121</v>
      </c>
      <c r="G73" s="14" t="s">
        <v>201</v>
      </c>
      <c r="H73" s="14">
        <v>98</v>
      </c>
    </row>
    <row r="74" spans="2:8" x14ac:dyDescent="0.3">
      <c r="B74" s="2" t="s">
        <v>71</v>
      </c>
      <c r="C74" s="14">
        <v>177</v>
      </c>
      <c r="D74" s="14">
        <v>79</v>
      </c>
      <c r="E74" s="14">
        <v>129</v>
      </c>
      <c r="F74" s="14">
        <v>120</v>
      </c>
      <c r="G74" s="14">
        <v>33</v>
      </c>
      <c r="H74" s="14">
        <v>144</v>
      </c>
    </row>
    <row r="75" spans="2:8" x14ac:dyDescent="0.3">
      <c r="B75" s="2" t="s">
        <v>72</v>
      </c>
      <c r="C75" s="14">
        <v>188</v>
      </c>
      <c r="D75" s="14" t="s">
        <v>201</v>
      </c>
      <c r="E75" s="14" t="s">
        <v>201</v>
      </c>
      <c r="F75" s="14" t="s">
        <v>201</v>
      </c>
      <c r="G75" s="14">
        <v>40</v>
      </c>
      <c r="H75" s="14">
        <v>160</v>
      </c>
    </row>
    <row r="76" spans="2:8" x14ac:dyDescent="0.3">
      <c r="B76" s="2" t="s">
        <v>73</v>
      </c>
      <c r="C76" s="14">
        <v>125</v>
      </c>
      <c r="D76" s="14" t="s">
        <v>201</v>
      </c>
      <c r="E76" s="14" t="s">
        <v>201</v>
      </c>
      <c r="F76" s="14" t="s">
        <v>201</v>
      </c>
      <c r="G76" s="14" t="s">
        <v>201</v>
      </c>
      <c r="H76" s="14">
        <v>108</v>
      </c>
    </row>
    <row r="77" spans="2:8" x14ac:dyDescent="0.3">
      <c r="B77" s="2" t="s">
        <v>74</v>
      </c>
      <c r="C77" s="14">
        <v>180</v>
      </c>
      <c r="D77" s="14">
        <v>136</v>
      </c>
      <c r="E77" s="14" t="s">
        <v>201</v>
      </c>
      <c r="F77" s="14">
        <v>135</v>
      </c>
      <c r="G77" s="14" t="s">
        <v>201</v>
      </c>
      <c r="H77" s="14">
        <v>132</v>
      </c>
    </row>
    <row r="78" spans="2:8" x14ac:dyDescent="0.3">
      <c r="B78" s="2" t="s">
        <v>75</v>
      </c>
      <c r="C78" s="14">
        <v>126</v>
      </c>
      <c r="D78" s="14">
        <v>100</v>
      </c>
      <c r="E78" s="14">
        <v>107</v>
      </c>
      <c r="F78" s="14">
        <v>106</v>
      </c>
      <c r="G78" s="14" t="s">
        <v>201</v>
      </c>
      <c r="H78" s="14">
        <v>99</v>
      </c>
    </row>
    <row r="79" spans="2:8" x14ac:dyDescent="0.3">
      <c r="B79" s="2" t="s">
        <v>76</v>
      </c>
      <c r="C79" s="14">
        <v>55</v>
      </c>
      <c r="D79" s="14">
        <v>81</v>
      </c>
      <c r="E79" s="14">
        <v>33</v>
      </c>
      <c r="F79" s="14">
        <v>81</v>
      </c>
      <c r="G79" s="14" t="s">
        <v>201</v>
      </c>
      <c r="H79" s="14">
        <v>32</v>
      </c>
    </row>
    <row r="80" spans="2:8" x14ac:dyDescent="0.3">
      <c r="B80" s="2" t="s">
        <v>77</v>
      </c>
      <c r="C80" s="14">
        <v>42</v>
      </c>
      <c r="D80" s="14">
        <v>8</v>
      </c>
      <c r="E80" s="14">
        <v>16</v>
      </c>
      <c r="F80" s="14">
        <v>2</v>
      </c>
      <c r="G80" s="14" t="s">
        <v>201</v>
      </c>
      <c r="H80" s="14">
        <v>46</v>
      </c>
    </row>
    <row r="81" spans="2:8" x14ac:dyDescent="0.3">
      <c r="B81" s="2" t="s">
        <v>78</v>
      </c>
      <c r="C81" s="14">
        <v>25</v>
      </c>
      <c r="D81" s="14">
        <v>67</v>
      </c>
      <c r="E81" s="14">
        <v>45</v>
      </c>
      <c r="F81" s="14">
        <v>57</v>
      </c>
      <c r="G81" s="14" t="s">
        <v>201</v>
      </c>
      <c r="H81" s="14">
        <v>55</v>
      </c>
    </row>
    <row r="82" spans="2:8" x14ac:dyDescent="0.3">
      <c r="B82" s="2" t="s">
        <v>79</v>
      </c>
      <c r="C82" s="14">
        <v>74</v>
      </c>
      <c r="D82" s="14">
        <v>27</v>
      </c>
      <c r="E82" s="14">
        <v>86</v>
      </c>
      <c r="F82" s="14">
        <v>50</v>
      </c>
      <c r="G82" s="14" t="s">
        <v>201</v>
      </c>
      <c r="H82" s="14">
        <v>57</v>
      </c>
    </row>
    <row r="83" spans="2:8" x14ac:dyDescent="0.3">
      <c r="B83" s="2" t="s">
        <v>80</v>
      </c>
      <c r="C83" s="14">
        <v>93</v>
      </c>
      <c r="D83" s="14">
        <v>128</v>
      </c>
      <c r="E83" s="14">
        <v>59</v>
      </c>
      <c r="F83" s="14">
        <v>74</v>
      </c>
      <c r="G83" s="14" t="s">
        <v>201</v>
      </c>
      <c r="H83" s="14">
        <v>92</v>
      </c>
    </row>
    <row r="84" spans="2:8" x14ac:dyDescent="0.3">
      <c r="B84" s="2" t="s">
        <v>81</v>
      </c>
      <c r="C84" s="14">
        <v>150</v>
      </c>
      <c r="D84" s="14" t="s">
        <v>201</v>
      </c>
      <c r="E84" s="14" t="s">
        <v>201</v>
      </c>
      <c r="F84" s="14" t="s">
        <v>201</v>
      </c>
      <c r="G84" s="14" t="s">
        <v>201</v>
      </c>
      <c r="H84" s="14">
        <v>148</v>
      </c>
    </row>
    <row r="85" spans="2:8" x14ac:dyDescent="0.3">
      <c r="B85" s="2" t="s">
        <v>82</v>
      </c>
      <c r="C85" s="14">
        <v>48</v>
      </c>
      <c r="D85" s="14">
        <v>10</v>
      </c>
      <c r="E85" s="14">
        <v>18</v>
      </c>
      <c r="F85" s="14">
        <v>24</v>
      </c>
      <c r="G85" s="14" t="s">
        <v>201</v>
      </c>
      <c r="H85" s="14">
        <v>21</v>
      </c>
    </row>
    <row r="86" spans="2:8" x14ac:dyDescent="0.3">
      <c r="B86" s="2" t="s">
        <v>83</v>
      </c>
      <c r="C86" s="14">
        <v>56</v>
      </c>
      <c r="D86" s="14">
        <v>4</v>
      </c>
      <c r="E86" s="14">
        <v>14</v>
      </c>
      <c r="F86" s="14">
        <v>6</v>
      </c>
      <c r="G86" s="14" t="s">
        <v>201</v>
      </c>
      <c r="H86" s="14">
        <v>20</v>
      </c>
    </row>
    <row r="87" spans="2:8" x14ac:dyDescent="0.3">
      <c r="B87" s="2" t="s">
        <v>84</v>
      </c>
      <c r="C87" s="14">
        <v>36</v>
      </c>
      <c r="D87" s="14">
        <v>41</v>
      </c>
      <c r="E87" s="14">
        <v>28</v>
      </c>
      <c r="F87" s="14">
        <v>70</v>
      </c>
      <c r="G87" s="14" t="s">
        <v>201</v>
      </c>
      <c r="H87" s="14">
        <v>11</v>
      </c>
    </row>
    <row r="88" spans="2:8" x14ac:dyDescent="0.3">
      <c r="B88" s="2" t="s">
        <v>85</v>
      </c>
      <c r="C88" s="14">
        <v>138</v>
      </c>
      <c r="D88" s="14">
        <v>31</v>
      </c>
      <c r="E88" s="14">
        <v>73</v>
      </c>
      <c r="F88" s="14">
        <v>91</v>
      </c>
      <c r="G88" s="14" t="s">
        <v>201</v>
      </c>
      <c r="H88" s="14">
        <v>73</v>
      </c>
    </row>
    <row r="89" spans="2:8" x14ac:dyDescent="0.3">
      <c r="B89" s="2" t="s">
        <v>86</v>
      </c>
      <c r="C89" s="14">
        <v>13</v>
      </c>
      <c r="D89" s="14">
        <v>16</v>
      </c>
      <c r="E89" s="14">
        <v>13</v>
      </c>
      <c r="F89" s="14">
        <v>56</v>
      </c>
      <c r="G89" s="14" t="s">
        <v>201</v>
      </c>
      <c r="H89" s="14">
        <v>24</v>
      </c>
    </row>
    <row r="90" spans="2:8" x14ac:dyDescent="0.3">
      <c r="B90" s="2" t="s">
        <v>87</v>
      </c>
      <c r="C90" s="14">
        <v>143</v>
      </c>
      <c r="D90" s="14">
        <v>85</v>
      </c>
      <c r="E90" s="14">
        <v>80</v>
      </c>
      <c r="F90" s="14">
        <v>29</v>
      </c>
      <c r="G90" s="14" t="s">
        <v>201</v>
      </c>
      <c r="H90" s="14">
        <v>114</v>
      </c>
    </row>
    <row r="91" spans="2:8" x14ac:dyDescent="0.3">
      <c r="B91" s="2" t="s">
        <v>88</v>
      </c>
      <c r="C91" s="14">
        <v>11</v>
      </c>
      <c r="D91" s="14">
        <v>33</v>
      </c>
      <c r="E91" s="14">
        <v>78</v>
      </c>
      <c r="F91" s="14">
        <v>41</v>
      </c>
      <c r="G91" s="14" t="s">
        <v>201</v>
      </c>
      <c r="H91" s="14">
        <v>106</v>
      </c>
    </row>
    <row r="92" spans="2:8" x14ac:dyDescent="0.3">
      <c r="B92" s="2" t="s">
        <v>89</v>
      </c>
      <c r="C92" s="14">
        <v>77</v>
      </c>
      <c r="D92" s="14">
        <v>49</v>
      </c>
      <c r="E92" s="14">
        <v>84</v>
      </c>
      <c r="F92" s="14">
        <v>47</v>
      </c>
      <c r="G92" s="14">
        <v>16</v>
      </c>
      <c r="H92" s="14">
        <v>65</v>
      </c>
    </row>
    <row r="93" spans="2:8" x14ac:dyDescent="0.3">
      <c r="B93" s="2" t="s">
        <v>90</v>
      </c>
      <c r="C93" s="14">
        <v>116</v>
      </c>
      <c r="D93" s="14" t="s">
        <v>201</v>
      </c>
      <c r="E93" s="14" t="s">
        <v>201</v>
      </c>
      <c r="F93" s="14" t="s">
        <v>201</v>
      </c>
      <c r="G93" s="14" t="s">
        <v>201</v>
      </c>
      <c r="H93" s="14">
        <v>146</v>
      </c>
    </row>
    <row r="94" spans="2:8" x14ac:dyDescent="0.3">
      <c r="B94" s="2" t="s">
        <v>91</v>
      </c>
      <c r="C94" s="14">
        <v>33</v>
      </c>
      <c r="D94" s="14">
        <v>91</v>
      </c>
      <c r="E94" s="14">
        <v>71</v>
      </c>
      <c r="F94" s="14">
        <v>68</v>
      </c>
      <c r="G94" s="14" t="s">
        <v>201</v>
      </c>
      <c r="H94" s="14">
        <v>101</v>
      </c>
    </row>
    <row r="95" spans="2:8" x14ac:dyDescent="0.3">
      <c r="B95" s="2" t="s">
        <v>92</v>
      </c>
      <c r="C95" s="14">
        <v>82</v>
      </c>
      <c r="D95" s="14">
        <v>76</v>
      </c>
      <c r="E95" s="14">
        <v>97</v>
      </c>
      <c r="F95" s="14">
        <v>89</v>
      </c>
      <c r="G95" s="14" t="s">
        <v>201</v>
      </c>
      <c r="H95" s="14">
        <v>104</v>
      </c>
    </row>
    <row r="96" spans="2:8" x14ac:dyDescent="0.3">
      <c r="B96" s="2" t="s">
        <v>93</v>
      </c>
      <c r="C96" s="14">
        <v>179</v>
      </c>
      <c r="D96" s="14">
        <v>132</v>
      </c>
      <c r="E96" s="14">
        <v>116</v>
      </c>
      <c r="F96" s="14">
        <v>72</v>
      </c>
      <c r="G96" s="14" t="s">
        <v>201</v>
      </c>
      <c r="H96" s="14">
        <v>116</v>
      </c>
    </row>
    <row r="97" spans="2:8" x14ac:dyDescent="0.3">
      <c r="B97" s="2" t="s">
        <v>94</v>
      </c>
      <c r="C97" s="14">
        <v>95</v>
      </c>
      <c r="D97" s="14">
        <v>38</v>
      </c>
      <c r="E97" s="14">
        <v>37</v>
      </c>
      <c r="F97" s="14">
        <v>37</v>
      </c>
      <c r="G97" s="14" t="s">
        <v>201</v>
      </c>
      <c r="H97" s="14">
        <v>48</v>
      </c>
    </row>
    <row r="98" spans="2:8" x14ac:dyDescent="0.3">
      <c r="B98" s="2" t="s">
        <v>95</v>
      </c>
      <c r="C98" s="14">
        <v>134</v>
      </c>
      <c r="D98" s="14">
        <v>107</v>
      </c>
      <c r="E98" s="14">
        <v>94</v>
      </c>
      <c r="F98" s="14">
        <v>21</v>
      </c>
      <c r="G98" s="14" t="s">
        <v>201</v>
      </c>
      <c r="H98" s="14">
        <v>133</v>
      </c>
    </row>
    <row r="99" spans="2:8" x14ac:dyDescent="0.3">
      <c r="B99" s="7" t="s">
        <v>96</v>
      </c>
      <c r="C99" s="15">
        <v>145</v>
      </c>
      <c r="D99" s="15">
        <v>116</v>
      </c>
      <c r="E99" s="15" t="s">
        <v>201</v>
      </c>
      <c r="F99" s="15">
        <v>116</v>
      </c>
      <c r="G99" s="15">
        <v>27</v>
      </c>
      <c r="H99" s="15">
        <v>111</v>
      </c>
    </row>
    <row r="100" spans="2:8" x14ac:dyDescent="0.3">
      <c r="B100" s="2" t="s">
        <v>97</v>
      </c>
      <c r="C100" s="14">
        <v>173</v>
      </c>
      <c r="D100" s="14" t="s">
        <v>201</v>
      </c>
      <c r="E100" s="14" t="s">
        <v>201</v>
      </c>
      <c r="F100" s="14" t="s">
        <v>201</v>
      </c>
      <c r="G100" s="14">
        <v>44</v>
      </c>
      <c r="H100" s="14">
        <v>134</v>
      </c>
    </row>
    <row r="101" spans="2:8" x14ac:dyDescent="0.3">
      <c r="B101" s="2" t="s">
        <v>98</v>
      </c>
      <c r="C101" s="14">
        <v>189</v>
      </c>
      <c r="D101" s="14" t="s">
        <v>201</v>
      </c>
      <c r="E101" s="14" t="s">
        <v>201</v>
      </c>
      <c r="F101" s="14" t="s">
        <v>201</v>
      </c>
      <c r="G101" s="14">
        <v>13</v>
      </c>
      <c r="H101" s="14">
        <v>190</v>
      </c>
    </row>
    <row r="102" spans="2:8" x14ac:dyDescent="0.3">
      <c r="B102" s="2" t="s">
        <v>99</v>
      </c>
      <c r="C102" s="14">
        <v>79</v>
      </c>
      <c r="D102" s="14" t="s">
        <v>201</v>
      </c>
      <c r="E102" s="14" t="s">
        <v>201</v>
      </c>
      <c r="F102" s="14" t="s">
        <v>201</v>
      </c>
      <c r="G102" s="14" t="s">
        <v>201</v>
      </c>
      <c r="H102" s="14">
        <v>86</v>
      </c>
    </row>
    <row r="103" spans="2:8" x14ac:dyDescent="0.3">
      <c r="B103" s="2" t="s">
        <v>100</v>
      </c>
      <c r="C103" s="14">
        <v>26</v>
      </c>
      <c r="D103" s="14">
        <v>43</v>
      </c>
      <c r="E103" s="14">
        <v>38</v>
      </c>
      <c r="F103" s="14">
        <v>34</v>
      </c>
      <c r="G103" s="14" t="s">
        <v>201</v>
      </c>
      <c r="H103" s="14">
        <v>10</v>
      </c>
    </row>
    <row r="104" spans="2:8" x14ac:dyDescent="0.3">
      <c r="B104" s="2" t="s">
        <v>101</v>
      </c>
      <c r="C104" s="14">
        <v>51</v>
      </c>
      <c r="D104" s="14">
        <v>40</v>
      </c>
      <c r="E104" s="14">
        <v>23</v>
      </c>
      <c r="F104" s="14">
        <v>16</v>
      </c>
      <c r="G104" s="14" t="s">
        <v>201</v>
      </c>
      <c r="H104" s="14">
        <v>34</v>
      </c>
    </row>
    <row r="105" spans="2:8" x14ac:dyDescent="0.3">
      <c r="B105" s="7" t="s">
        <v>102</v>
      </c>
      <c r="C105" s="15">
        <v>163</v>
      </c>
      <c r="D105" s="15">
        <v>111</v>
      </c>
      <c r="E105" s="15">
        <v>110</v>
      </c>
      <c r="F105" s="15">
        <v>128</v>
      </c>
      <c r="G105" s="15">
        <v>49</v>
      </c>
      <c r="H105" s="15">
        <v>141</v>
      </c>
    </row>
    <row r="106" spans="2:8" x14ac:dyDescent="0.3">
      <c r="B106" s="7" t="s">
        <v>103</v>
      </c>
      <c r="C106" s="15">
        <v>133</v>
      </c>
      <c r="D106" s="15">
        <v>120</v>
      </c>
      <c r="E106" s="15">
        <v>106</v>
      </c>
      <c r="F106" s="15">
        <v>133</v>
      </c>
      <c r="G106" s="15">
        <v>45</v>
      </c>
      <c r="H106" s="15">
        <v>88</v>
      </c>
    </row>
    <row r="107" spans="2:8" x14ac:dyDescent="0.3">
      <c r="B107" s="2" t="s">
        <v>104</v>
      </c>
      <c r="C107" s="14">
        <v>27</v>
      </c>
      <c r="D107" s="14">
        <v>17</v>
      </c>
      <c r="E107" s="14">
        <v>35</v>
      </c>
      <c r="F107" s="14">
        <v>10</v>
      </c>
      <c r="G107" s="14" t="s">
        <v>201</v>
      </c>
      <c r="H107" s="14">
        <v>56</v>
      </c>
    </row>
    <row r="108" spans="2:8" x14ac:dyDescent="0.3">
      <c r="B108" s="2" t="s">
        <v>105</v>
      </c>
      <c r="C108" s="14">
        <v>132</v>
      </c>
      <c r="D108" s="14" t="s">
        <v>201</v>
      </c>
      <c r="E108" s="14" t="s">
        <v>201</v>
      </c>
      <c r="F108" s="14" t="s">
        <v>201</v>
      </c>
      <c r="G108" s="14" t="s">
        <v>201</v>
      </c>
      <c r="H108" s="14">
        <v>159</v>
      </c>
    </row>
    <row r="109" spans="2:8" x14ac:dyDescent="0.3">
      <c r="B109" s="2" t="s">
        <v>106</v>
      </c>
      <c r="C109" s="14">
        <v>147</v>
      </c>
      <c r="D109" s="14">
        <v>110</v>
      </c>
      <c r="E109" s="14">
        <v>123</v>
      </c>
      <c r="F109" s="14">
        <v>107</v>
      </c>
      <c r="G109" s="14">
        <v>21</v>
      </c>
      <c r="H109" s="14">
        <v>96</v>
      </c>
    </row>
    <row r="110" spans="2:8" x14ac:dyDescent="0.3">
      <c r="B110" s="2" t="s">
        <v>107</v>
      </c>
      <c r="C110" s="14">
        <v>41</v>
      </c>
      <c r="D110" s="14">
        <v>71</v>
      </c>
      <c r="E110" s="14">
        <v>26</v>
      </c>
      <c r="F110" s="14">
        <v>40</v>
      </c>
      <c r="G110" s="14" t="s">
        <v>201</v>
      </c>
      <c r="H110" s="14">
        <v>33</v>
      </c>
    </row>
    <row r="111" spans="2:8" x14ac:dyDescent="0.3">
      <c r="B111" s="2" t="s">
        <v>108</v>
      </c>
      <c r="C111" s="14">
        <v>149</v>
      </c>
      <c r="D111" s="14" t="s">
        <v>201</v>
      </c>
      <c r="E111" s="14" t="s">
        <v>201</v>
      </c>
      <c r="F111" s="14" t="s">
        <v>201</v>
      </c>
      <c r="G111" s="14" t="s">
        <v>201</v>
      </c>
      <c r="H111" s="14">
        <v>173</v>
      </c>
    </row>
    <row r="112" spans="2:8" x14ac:dyDescent="0.3">
      <c r="B112" s="2" t="s">
        <v>109</v>
      </c>
      <c r="C112" s="14">
        <v>186</v>
      </c>
      <c r="D112" s="14">
        <v>130</v>
      </c>
      <c r="E112" s="14" t="s">
        <v>201</v>
      </c>
      <c r="F112" s="14">
        <v>85</v>
      </c>
      <c r="G112" s="14">
        <v>25</v>
      </c>
      <c r="H112" s="14">
        <v>126</v>
      </c>
    </row>
    <row r="113" spans="2:8" x14ac:dyDescent="0.3">
      <c r="B113" s="7" t="s">
        <v>110</v>
      </c>
      <c r="C113" s="15">
        <v>70</v>
      </c>
      <c r="D113" s="15">
        <v>36</v>
      </c>
      <c r="E113" s="15">
        <v>51</v>
      </c>
      <c r="F113" s="15">
        <v>58</v>
      </c>
      <c r="G113" s="15">
        <v>2</v>
      </c>
      <c r="H113" s="15">
        <v>76</v>
      </c>
    </row>
    <row r="114" spans="2:8" x14ac:dyDescent="0.3">
      <c r="B114" s="2" t="s">
        <v>111</v>
      </c>
      <c r="C114" s="14">
        <v>38</v>
      </c>
      <c r="D114" s="14">
        <v>39</v>
      </c>
      <c r="E114" s="14">
        <v>54</v>
      </c>
      <c r="F114" s="14">
        <v>96</v>
      </c>
      <c r="G114" s="14" t="s">
        <v>201</v>
      </c>
      <c r="H114" s="14">
        <v>54</v>
      </c>
    </row>
    <row r="115" spans="2:8" x14ac:dyDescent="0.3">
      <c r="B115" s="2" t="s">
        <v>112</v>
      </c>
      <c r="C115" s="14">
        <v>146</v>
      </c>
      <c r="D115" s="14" t="s">
        <v>201</v>
      </c>
      <c r="E115" s="14" t="s">
        <v>201</v>
      </c>
      <c r="F115" s="14" t="s">
        <v>201</v>
      </c>
      <c r="G115" s="14" t="s">
        <v>201</v>
      </c>
      <c r="H115" s="14">
        <v>140</v>
      </c>
    </row>
    <row r="116" spans="2:8" x14ac:dyDescent="0.3">
      <c r="B116" s="2" t="s">
        <v>113</v>
      </c>
      <c r="C116" s="14">
        <v>122</v>
      </c>
      <c r="D116" s="14" t="s">
        <v>201</v>
      </c>
      <c r="E116" s="14" t="s">
        <v>201</v>
      </c>
      <c r="F116" s="14" t="s">
        <v>201</v>
      </c>
      <c r="G116" s="14" t="s">
        <v>201</v>
      </c>
      <c r="H116" s="14">
        <v>136</v>
      </c>
    </row>
    <row r="117" spans="2:8" x14ac:dyDescent="0.3">
      <c r="B117" s="2" t="s">
        <v>114</v>
      </c>
      <c r="C117" s="14">
        <v>105</v>
      </c>
      <c r="D117" s="14">
        <v>105</v>
      </c>
      <c r="E117" s="14">
        <v>57</v>
      </c>
      <c r="F117" s="14">
        <v>93</v>
      </c>
      <c r="G117" s="14" t="s">
        <v>201</v>
      </c>
      <c r="H117" s="14">
        <v>90</v>
      </c>
    </row>
    <row r="118" spans="2:8" x14ac:dyDescent="0.3">
      <c r="B118" s="2" t="s">
        <v>115</v>
      </c>
      <c r="C118" s="14">
        <v>102</v>
      </c>
      <c r="D118" s="14">
        <v>48</v>
      </c>
      <c r="E118" s="14">
        <v>49</v>
      </c>
      <c r="F118" s="14">
        <v>60</v>
      </c>
      <c r="G118" s="14" t="s">
        <v>201</v>
      </c>
      <c r="H118" s="14">
        <v>58</v>
      </c>
    </row>
    <row r="119" spans="2:8" x14ac:dyDescent="0.3">
      <c r="B119" s="2" t="s">
        <v>116</v>
      </c>
      <c r="C119" s="14">
        <v>106</v>
      </c>
      <c r="D119" s="14">
        <v>69</v>
      </c>
      <c r="E119" s="14">
        <v>76</v>
      </c>
      <c r="F119" s="14">
        <v>86</v>
      </c>
      <c r="G119" s="14">
        <v>4</v>
      </c>
      <c r="H119" s="14">
        <v>70</v>
      </c>
    </row>
    <row r="120" spans="2:8" x14ac:dyDescent="0.3">
      <c r="B120" s="7" t="s">
        <v>117</v>
      </c>
      <c r="C120" s="15">
        <v>109</v>
      </c>
      <c r="D120" s="15">
        <v>121</v>
      </c>
      <c r="E120" s="15">
        <v>122</v>
      </c>
      <c r="F120" s="15">
        <v>134</v>
      </c>
      <c r="G120" s="15">
        <v>39</v>
      </c>
      <c r="H120" s="15">
        <v>178</v>
      </c>
    </row>
    <row r="121" spans="2:8" x14ac:dyDescent="0.3">
      <c r="B121" s="2" t="s">
        <v>118</v>
      </c>
      <c r="C121" s="14">
        <v>171</v>
      </c>
      <c r="D121" s="14" t="s">
        <v>201</v>
      </c>
      <c r="E121" s="14">
        <v>126</v>
      </c>
      <c r="F121" s="14" t="s">
        <v>201</v>
      </c>
      <c r="G121" s="14" t="s">
        <v>201</v>
      </c>
      <c r="H121" s="14">
        <v>189</v>
      </c>
    </row>
    <row r="122" spans="2:8" x14ac:dyDescent="0.3">
      <c r="B122" s="7" t="s">
        <v>119</v>
      </c>
      <c r="C122" s="15">
        <v>107</v>
      </c>
      <c r="D122" s="15">
        <v>113</v>
      </c>
      <c r="E122" s="15">
        <v>99</v>
      </c>
      <c r="F122" s="15">
        <v>105</v>
      </c>
      <c r="G122" s="15">
        <v>12</v>
      </c>
      <c r="H122" s="15">
        <v>155</v>
      </c>
    </row>
    <row r="123" spans="2:8" x14ac:dyDescent="0.3">
      <c r="B123" s="2" t="s">
        <v>120</v>
      </c>
      <c r="C123" s="14">
        <v>182</v>
      </c>
      <c r="D123" s="14" t="s">
        <v>201</v>
      </c>
      <c r="E123" s="14" t="s">
        <v>201</v>
      </c>
      <c r="F123" s="14" t="s">
        <v>201</v>
      </c>
      <c r="G123" s="14" t="s">
        <v>201</v>
      </c>
      <c r="H123" s="14">
        <v>185</v>
      </c>
    </row>
    <row r="124" spans="2:8" x14ac:dyDescent="0.3">
      <c r="B124" s="2" t="s">
        <v>121</v>
      </c>
      <c r="C124" s="14">
        <v>136</v>
      </c>
      <c r="D124" s="14">
        <v>95</v>
      </c>
      <c r="E124" s="14">
        <v>109</v>
      </c>
      <c r="F124" s="14">
        <v>102</v>
      </c>
      <c r="G124" s="14" t="s">
        <v>201</v>
      </c>
      <c r="H124" s="14">
        <v>187</v>
      </c>
    </row>
    <row r="125" spans="2:8" x14ac:dyDescent="0.3">
      <c r="B125" s="2" t="s">
        <v>122</v>
      </c>
      <c r="C125" s="14">
        <v>14</v>
      </c>
      <c r="D125" s="14">
        <v>2</v>
      </c>
      <c r="E125" s="14">
        <v>6</v>
      </c>
      <c r="F125" s="14">
        <v>4</v>
      </c>
      <c r="G125" s="14" t="s">
        <v>201</v>
      </c>
      <c r="H125" s="14">
        <v>9</v>
      </c>
    </row>
    <row r="126" spans="2:8" x14ac:dyDescent="0.3">
      <c r="B126" s="2" t="s">
        <v>123</v>
      </c>
      <c r="C126" s="14">
        <v>10</v>
      </c>
      <c r="D126" s="14">
        <v>13</v>
      </c>
      <c r="E126" s="14">
        <v>25</v>
      </c>
      <c r="F126" s="14">
        <v>28</v>
      </c>
      <c r="G126" s="14" t="s">
        <v>201</v>
      </c>
      <c r="H126" s="14">
        <v>17</v>
      </c>
    </row>
    <row r="127" spans="2:8" x14ac:dyDescent="0.3">
      <c r="B127" s="2" t="s">
        <v>124</v>
      </c>
      <c r="C127" s="14">
        <v>101</v>
      </c>
      <c r="D127" s="14">
        <v>119</v>
      </c>
      <c r="E127" s="14" t="s">
        <v>201</v>
      </c>
      <c r="F127" s="14">
        <v>126</v>
      </c>
      <c r="G127" s="14" t="s">
        <v>201</v>
      </c>
      <c r="H127" s="14">
        <v>156</v>
      </c>
    </row>
    <row r="128" spans="2:8" x14ac:dyDescent="0.3">
      <c r="B128" s="2" t="s">
        <v>125</v>
      </c>
      <c r="C128" s="14">
        <v>161</v>
      </c>
      <c r="D128" s="14" t="s">
        <v>201</v>
      </c>
      <c r="E128" s="14">
        <v>128</v>
      </c>
      <c r="F128" s="14" t="s">
        <v>201</v>
      </c>
      <c r="G128" s="14">
        <v>47</v>
      </c>
      <c r="H128" s="14">
        <v>120</v>
      </c>
    </row>
    <row r="129" spans="2:8" x14ac:dyDescent="0.3">
      <c r="B129" s="2" t="s">
        <v>126</v>
      </c>
      <c r="C129" s="14">
        <v>110</v>
      </c>
      <c r="D129" s="14">
        <v>77</v>
      </c>
      <c r="E129" s="14">
        <v>117</v>
      </c>
      <c r="F129" s="14">
        <v>118</v>
      </c>
      <c r="G129" s="14">
        <v>22</v>
      </c>
      <c r="H129" s="14">
        <v>64</v>
      </c>
    </row>
    <row r="130" spans="2:8" x14ac:dyDescent="0.3">
      <c r="B130" s="2" t="s">
        <v>127</v>
      </c>
      <c r="C130" s="14">
        <v>58</v>
      </c>
      <c r="D130" s="14">
        <v>63</v>
      </c>
      <c r="E130" s="14">
        <v>58</v>
      </c>
      <c r="F130" s="14">
        <v>103</v>
      </c>
      <c r="G130" s="14" t="s">
        <v>201</v>
      </c>
      <c r="H130" s="14">
        <v>83</v>
      </c>
    </row>
    <row r="131" spans="2:8" x14ac:dyDescent="0.3">
      <c r="B131" s="2" t="s">
        <v>128</v>
      </c>
      <c r="C131" s="14">
        <v>19</v>
      </c>
      <c r="D131" s="14">
        <v>11</v>
      </c>
      <c r="E131" s="14">
        <v>19</v>
      </c>
      <c r="F131" s="14">
        <v>15</v>
      </c>
      <c r="G131" s="14" t="s">
        <v>201</v>
      </c>
      <c r="H131" s="14">
        <v>22</v>
      </c>
    </row>
    <row r="132" spans="2:8" x14ac:dyDescent="0.3">
      <c r="B132" s="2" t="s">
        <v>129</v>
      </c>
      <c r="C132" s="14">
        <v>28</v>
      </c>
      <c r="D132" s="14">
        <v>54</v>
      </c>
      <c r="E132" s="14">
        <v>75</v>
      </c>
      <c r="F132" s="14">
        <v>30</v>
      </c>
      <c r="G132" s="14" t="s">
        <v>201</v>
      </c>
      <c r="H132" s="14">
        <v>87</v>
      </c>
    </row>
    <row r="133" spans="2:8" x14ac:dyDescent="0.3">
      <c r="B133" s="2" t="s">
        <v>130</v>
      </c>
      <c r="C133" s="14">
        <v>85</v>
      </c>
      <c r="D133" s="14">
        <v>50</v>
      </c>
      <c r="E133" s="14">
        <v>98</v>
      </c>
      <c r="F133" s="14">
        <v>71</v>
      </c>
      <c r="G133" s="14" t="s">
        <v>201</v>
      </c>
      <c r="H133" s="14">
        <v>63</v>
      </c>
    </row>
    <row r="134" spans="2:8" x14ac:dyDescent="0.3">
      <c r="B134" s="2" t="s">
        <v>131</v>
      </c>
      <c r="C134" s="14">
        <v>167</v>
      </c>
      <c r="D134" s="14" t="s">
        <v>201</v>
      </c>
      <c r="E134" s="14" t="s">
        <v>201</v>
      </c>
      <c r="F134" s="14" t="s">
        <v>201</v>
      </c>
      <c r="G134" s="14" t="s">
        <v>201</v>
      </c>
      <c r="H134" s="14" t="s">
        <v>201</v>
      </c>
    </row>
    <row r="135" spans="2:8" x14ac:dyDescent="0.3">
      <c r="B135" s="2" t="s">
        <v>132</v>
      </c>
      <c r="C135" s="14">
        <v>86</v>
      </c>
      <c r="D135" s="14">
        <v>75</v>
      </c>
      <c r="E135" s="14">
        <v>83</v>
      </c>
      <c r="F135" s="14">
        <v>114</v>
      </c>
      <c r="G135" s="14" t="s">
        <v>201</v>
      </c>
      <c r="H135" s="14">
        <v>66</v>
      </c>
    </row>
    <row r="136" spans="2:8" x14ac:dyDescent="0.3">
      <c r="B136" s="2" t="s">
        <v>133</v>
      </c>
      <c r="C136" s="14">
        <v>176</v>
      </c>
      <c r="D136" s="14" t="s">
        <v>201</v>
      </c>
      <c r="E136" s="14" t="s">
        <v>201</v>
      </c>
      <c r="F136" s="14" t="s">
        <v>201</v>
      </c>
      <c r="G136" s="14" t="s">
        <v>201</v>
      </c>
      <c r="H136" s="14">
        <v>165</v>
      </c>
    </row>
    <row r="137" spans="2:8" x14ac:dyDescent="0.3">
      <c r="B137" s="2" t="s">
        <v>134</v>
      </c>
      <c r="C137" s="14">
        <v>68</v>
      </c>
      <c r="D137" s="14">
        <v>112</v>
      </c>
      <c r="E137" s="14">
        <v>87</v>
      </c>
      <c r="F137" s="14">
        <v>130</v>
      </c>
      <c r="G137" s="14" t="s">
        <v>201</v>
      </c>
      <c r="H137" s="14">
        <v>128</v>
      </c>
    </row>
    <row r="138" spans="2:8" x14ac:dyDescent="0.3">
      <c r="B138" s="2" t="s">
        <v>135</v>
      </c>
      <c r="C138" s="14">
        <v>53</v>
      </c>
      <c r="D138" s="14">
        <v>94</v>
      </c>
      <c r="E138" s="14">
        <v>69</v>
      </c>
      <c r="F138" s="14">
        <v>119</v>
      </c>
      <c r="G138" s="14" t="s">
        <v>201</v>
      </c>
      <c r="H138" s="14">
        <v>47</v>
      </c>
    </row>
    <row r="139" spans="2:8" x14ac:dyDescent="0.3">
      <c r="B139" s="2" t="s">
        <v>136</v>
      </c>
      <c r="C139" s="14">
        <v>60</v>
      </c>
      <c r="D139" s="14">
        <v>42</v>
      </c>
      <c r="E139" s="14">
        <v>50</v>
      </c>
      <c r="F139" s="14">
        <v>20</v>
      </c>
      <c r="G139" s="14" t="s">
        <v>201</v>
      </c>
      <c r="H139" s="14">
        <v>43</v>
      </c>
    </row>
    <row r="140" spans="2:8" x14ac:dyDescent="0.3">
      <c r="B140" s="2" t="s">
        <v>137</v>
      </c>
      <c r="C140" s="14">
        <v>22</v>
      </c>
      <c r="D140" s="14">
        <v>57</v>
      </c>
      <c r="E140" s="14">
        <v>39</v>
      </c>
      <c r="F140" s="14">
        <v>61</v>
      </c>
      <c r="G140" s="14" t="s">
        <v>201</v>
      </c>
      <c r="H140" s="14">
        <v>35</v>
      </c>
    </row>
    <row r="141" spans="2:8" x14ac:dyDescent="0.3">
      <c r="B141" s="2" t="s">
        <v>138</v>
      </c>
      <c r="C141" s="14">
        <v>35</v>
      </c>
      <c r="D141" s="14">
        <v>26</v>
      </c>
      <c r="E141" s="14">
        <v>30</v>
      </c>
      <c r="F141" s="14">
        <v>49</v>
      </c>
      <c r="G141" s="14" t="s">
        <v>201</v>
      </c>
      <c r="H141" s="14">
        <v>15</v>
      </c>
    </row>
    <row r="142" spans="2:8" x14ac:dyDescent="0.3">
      <c r="B142" s="2" t="s">
        <v>139</v>
      </c>
      <c r="C142" s="14">
        <v>80</v>
      </c>
      <c r="D142" s="14">
        <v>37</v>
      </c>
      <c r="E142" s="14">
        <v>67</v>
      </c>
      <c r="F142" s="14">
        <v>11</v>
      </c>
      <c r="G142" s="14" t="s">
        <v>201</v>
      </c>
      <c r="H142" s="14">
        <v>60</v>
      </c>
    </row>
    <row r="143" spans="2:8" x14ac:dyDescent="0.3">
      <c r="B143" s="2" t="s">
        <v>140</v>
      </c>
      <c r="C143" s="14">
        <v>1</v>
      </c>
      <c r="D143" s="14">
        <v>23</v>
      </c>
      <c r="E143" s="14">
        <v>5</v>
      </c>
      <c r="F143" s="14">
        <v>23</v>
      </c>
      <c r="G143" s="14" t="s">
        <v>201</v>
      </c>
      <c r="H143" s="14">
        <v>5</v>
      </c>
    </row>
    <row r="144" spans="2:8" x14ac:dyDescent="0.3">
      <c r="B144" s="2" t="s">
        <v>141</v>
      </c>
      <c r="C144" s="14">
        <v>54</v>
      </c>
      <c r="D144" s="14">
        <v>66</v>
      </c>
      <c r="E144" s="14">
        <v>63</v>
      </c>
      <c r="F144" s="14">
        <v>53</v>
      </c>
      <c r="G144" s="14" t="s">
        <v>201</v>
      </c>
      <c r="H144" s="14">
        <v>68</v>
      </c>
    </row>
    <row r="145" spans="2:8" x14ac:dyDescent="0.3">
      <c r="B145" s="2" t="s">
        <v>142</v>
      </c>
      <c r="C145" s="14">
        <v>62</v>
      </c>
      <c r="D145" s="14">
        <v>70</v>
      </c>
      <c r="E145" s="14">
        <v>47</v>
      </c>
      <c r="F145" s="14">
        <v>51</v>
      </c>
      <c r="G145" s="14" t="s">
        <v>201</v>
      </c>
      <c r="H145" s="14">
        <v>50</v>
      </c>
    </row>
    <row r="146" spans="2:8" x14ac:dyDescent="0.3">
      <c r="B146" s="2" t="s">
        <v>143</v>
      </c>
      <c r="C146" s="14">
        <v>39</v>
      </c>
      <c r="D146" s="14">
        <v>51</v>
      </c>
      <c r="E146" s="14">
        <v>44</v>
      </c>
      <c r="F146" s="14">
        <v>25</v>
      </c>
      <c r="G146" s="14" t="s">
        <v>201</v>
      </c>
      <c r="H146" s="14">
        <v>69</v>
      </c>
    </row>
    <row r="147" spans="2:8" x14ac:dyDescent="0.3">
      <c r="B147" s="2" t="s">
        <v>144</v>
      </c>
      <c r="C147" s="14">
        <v>88</v>
      </c>
      <c r="D147" s="14">
        <v>44</v>
      </c>
      <c r="E147" s="14">
        <v>101</v>
      </c>
      <c r="F147" s="14">
        <v>82</v>
      </c>
      <c r="G147" s="14">
        <v>30</v>
      </c>
      <c r="H147" s="14">
        <v>49</v>
      </c>
    </row>
    <row r="148" spans="2:8" x14ac:dyDescent="0.3">
      <c r="B148" s="2" t="s">
        <v>145</v>
      </c>
      <c r="C148" s="14">
        <v>137</v>
      </c>
      <c r="D148" s="14" t="s">
        <v>201</v>
      </c>
      <c r="E148" s="14" t="s">
        <v>201</v>
      </c>
      <c r="F148" s="14" t="s">
        <v>201</v>
      </c>
      <c r="G148" s="14" t="s">
        <v>201</v>
      </c>
      <c r="H148" s="14">
        <v>184</v>
      </c>
    </row>
    <row r="149" spans="2:8" x14ac:dyDescent="0.3">
      <c r="B149" s="2" t="s">
        <v>146</v>
      </c>
      <c r="C149" s="14">
        <v>139</v>
      </c>
      <c r="D149" s="14" t="s">
        <v>201</v>
      </c>
      <c r="E149" s="14" t="s">
        <v>201</v>
      </c>
      <c r="F149" s="14" t="s">
        <v>201</v>
      </c>
      <c r="G149" s="14" t="s">
        <v>201</v>
      </c>
      <c r="H149" s="14">
        <v>174</v>
      </c>
    </row>
    <row r="150" spans="2:8" x14ac:dyDescent="0.3">
      <c r="B150" s="2" t="s">
        <v>147</v>
      </c>
      <c r="C150" s="14">
        <v>123</v>
      </c>
      <c r="D150" s="14" t="s">
        <v>201</v>
      </c>
      <c r="E150" s="14" t="s">
        <v>201</v>
      </c>
      <c r="F150" s="14" t="s">
        <v>201</v>
      </c>
      <c r="G150" s="14" t="s">
        <v>201</v>
      </c>
      <c r="H150" s="14">
        <v>161</v>
      </c>
    </row>
    <row r="151" spans="2:8" x14ac:dyDescent="0.3">
      <c r="B151" s="2" t="s">
        <v>148</v>
      </c>
      <c r="C151" s="14">
        <v>169</v>
      </c>
      <c r="D151" s="14" t="s">
        <v>201</v>
      </c>
      <c r="E151" s="14" t="s">
        <v>201</v>
      </c>
      <c r="F151" s="14" t="s">
        <v>201</v>
      </c>
      <c r="G151" s="14" t="s">
        <v>201</v>
      </c>
      <c r="H151" s="14">
        <v>150</v>
      </c>
    </row>
    <row r="152" spans="2:8" x14ac:dyDescent="0.3">
      <c r="B152" s="2" t="s">
        <v>149</v>
      </c>
      <c r="C152" s="14">
        <v>165</v>
      </c>
      <c r="D152" s="14" t="s">
        <v>201</v>
      </c>
      <c r="E152" s="14" t="s">
        <v>201</v>
      </c>
      <c r="F152" s="14" t="s">
        <v>201</v>
      </c>
      <c r="G152" s="14" t="s">
        <v>201</v>
      </c>
      <c r="H152" s="14">
        <v>163</v>
      </c>
    </row>
    <row r="153" spans="2:8" x14ac:dyDescent="0.3">
      <c r="B153" s="2" t="s">
        <v>150</v>
      </c>
      <c r="C153" s="14">
        <v>174</v>
      </c>
      <c r="D153" s="14" t="s">
        <v>201</v>
      </c>
      <c r="E153" s="14" t="s">
        <v>201</v>
      </c>
      <c r="F153" s="14" t="s">
        <v>201</v>
      </c>
      <c r="G153" s="14">
        <v>18</v>
      </c>
      <c r="H153" s="14">
        <v>171</v>
      </c>
    </row>
    <row r="154" spans="2:8" x14ac:dyDescent="0.3">
      <c r="B154" s="2" t="s">
        <v>151</v>
      </c>
      <c r="C154" s="14">
        <v>71</v>
      </c>
      <c r="D154" s="14">
        <v>106</v>
      </c>
      <c r="E154" s="14">
        <v>65</v>
      </c>
      <c r="F154" s="14">
        <v>13</v>
      </c>
      <c r="G154" s="14" t="s">
        <v>201</v>
      </c>
      <c r="H154" s="14">
        <v>29</v>
      </c>
    </row>
    <row r="155" spans="2:8" x14ac:dyDescent="0.3">
      <c r="B155" s="2" t="s">
        <v>152</v>
      </c>
      <c r="C155" s="14">
        <v>117</v>
      </c>
      <c r="D155" s="14">
        <v>96</v>
      </c>
      <c r="E155" s="14">
        <v>104</v>
      </c>
      <c r="F155" s="14">
        <v>69</v>
      </c>
      <c r="G155" s="14">
        <v>17</v>
      </c>
      <c r="H155" s="14">
        <v>79</v>
      </c>
    </row>
    <row r="156" spans="2:8" x14ac:dyDescent="0.3">
      <c r="B156" s="2" t="s">
        <v>153</v>
      </c>
      <c r="C156" s="14">
        <v>43</v>
      </c>
      <c r="D156" s="14">
        <v>52</v>
      </c>
      <c r="E156" s="14">
        <v>53</v>
      </c>
      <c r="F156" s="14">
        <v>75</v>
      </c>
      <c r="G156" s="14" t="s">
        <v>201</v>
      </c>
      <c r="H156" s="14">
        <v>51</v>
      </c>
    </row>
    <row r="157" spans="2:8" x14ac:dyDescent="0.3">
      <c r="B157" s="7" t="s">
        <v>154</v>
      </c>
      <c r="C157" s="15">
        <v>89</v>
      </c>
      <c r="D157" s="15">
        <v>62</v>
      </c>
      <c r="E157" s="15" t="s">
        <v>201</v>
      </c>
      <c r="F157" s="15">
        <v>45</v>
      </c>
      <c r="G157" s="15">
        <v>3</v>
      </c>
      <c r="H157" s="15">
        <v>183</v>
      </c>
    </row>
    <row r="158" spans="2:8" x14ac:dyDescent="0.3">
      <c r="B158" s="2" t="s">
        <v>155</v>
      </c>
      <c r="C158" s="14">
        <v>158</v>
      </c>
      <c r="D158" s="14" t="s">
        <v>201</v>
      </c>
      <c r="E158" s="14" t="s">
        <v>201</v>
      </c>
      <c r="F158" s="14" t="s">
        <v>201</v>
      </c>
      <c r="G158" s="14">
        <v>32</v>
      </c>
      <c r="H158" s="14">
        <v>170</v>
      </c>
    </row>
    <row r="159" spans="2:8" x14ac:dyDescent="0.3">
      <c r="B159" s="2" t="s">
        <v>156</v>
      </c>
      <c r="C159" s="14">
        <v>5</v>
      </c>
      <c r="D159" s="14">
        <v>14</v>
      </c>
      <c r="E159" s="14">
        <v>8</v>
      </c>
      <c r="F159" s="14">
        <v>5</v>
      </c>
      <c r="G159" s="14" t="s">
        <v>201</v>
      </c>
      <c r="H159" s="14">
        <v>4</v>
      </c>
    </row>
    <row r="160" spans="2:8" x14ac:dyDescent="0.3">
      <c r="B160" s="2" t="s">
        <v>157</v>
      </c>
      <c r="C160" s="14">
        <v>63</v>
      </c>
      <c r="D160" s="14">
        <v>53</v>
      </c>
      <c r="E160" s="14">
        <v>36</v>
      </c>
      <c r="F160" s="14">
        <v>46</v>
      </c>
      <c r="G160" s="14" t="s">
        <v>201</v>
      </c>
      <c r="H160" s="14">
        <v>44</v>
      </c>
    </row>
    <row r="161" spans="2:8" x14ac:dyDescent="0.3">
      <c r="B161" s="2" t="s">
        <v>158</v>
      </c>
      <c r="C161" s="14">
        <v>29</v>
      </c>
      <c r="D161" s="14">
        <v>24</v>
      </c>
      <c r="E161" s="14">
        <v>31</v>
      </c>
      <c r="F161" s="14">
        <v>36</v>
      </c>
      <c r="G161" s="14" t="s">
        <v>201</v>
      </c>
      <c r="H161" s="14">
        <v>27</v>
      </c>
    </row>
    <row r="162" spans="2:8" x14ac:dyDescent="0.3">
      <c r="B162" s="2" t="s">
        <v>159</v>
      </c>
      <c r="C162" s="14">
        <v>153</v>
      </c>
      <c r="D162" s="14" t="s">
        <v>201</v>
      </c>
      <c r="E162" s="14" t="s">
        <v>201</v>
      </c>
      <c r="F162" s="14" t="s">
        <v>201</v>
      </c>
      <c r="G162" s="14" t="s">
        <v>201</v>
      </c>
      <c r="H162" s="14">
        <v>176</v>
      </c>
    </row>
    <row r="163" spans="2:8" x14ac:dyDescent="0.3">
      <c r="B163" s="2" t="s">
        <v>160</v>
      </c>
      <c r="C163" s="14">
        <v>162</v>
      </c>
      <c r="D163" s="14" t="s">
        <v>201</v>
      </c>
      <c r="E163" s="14" t="s">
        <v>201</v>
      </c>
      <c r="F163" s="14" t="s">
        <v>201</v>
      </c>
      <c r="G163" s="14">
        <v>50</v>
      </c>
      <c r="H163" s="14">
        <v>175</v>
      </c>
    </row>
    <row r="164" spans="2:8" x14ac:dyDescent="0.3">
      <c r="B164" s="7" t="s">
        <v>161</v>
      </c>
      <c r="C164" s="15">
        <v>57</v>
      </c>
      <c r="D164" s="15">
        <v>58</v>
      </c>
      <c r="E164" s="15">
        <v>60</v>
      </c>
      <c r="F164" s="15">
        <v>122</v>
      </c>
      <c r="G164" s="15">
        <v>1</v>
      </c>
      <c r="H164" s="15">
        <v>42</v>
      </c>
    </row>
    <row r="165" spans="2:8" x14ac:dyDescent="0.3">
      <c r="B165" s="2" t="s">
        <v>162</v>
      </c>
      <c r="C165" s="14" t="s">
        <v>201</v>
      </c>
      <c r="D165" s="14" t="s">
        <v>201</v>
      </c>
      <c r="E165" s="14" t="s">
        <v>201</v>
      </c>
      <c r="F165" s="14" t="s">
        <v>201</v>
      </c>
      <c r="G165" s="14">
        <v>52</v>
      </c>
      <c r="H165" s="14">
        <v>177</v>
      </c>
    </row>
    <row r="166" spans="2:8" x14ac:dyDescent="0.3">
      <c r="B166" s="2" t="s">
        <v>163</v>
      </c>
      <c r="C166" s="14">
        <v>17</v>
      </c>
      <c r="D166" s="14">
        <v>32</v>
      </c>
      <c r="E166" s="14">
        <v>29</v>
      </c>
      <c r="F166" s="14">
        <v>59</v>
      </c>
      <c r="G166" s="14" t="s">
        <v>201</v>
      </c>
      <c r="H166" s="14">
        <v>16</v>
      </c>
    </row>
    <row r="167" spans="2:8" x14ac:dyDescent="0.3">
      <c r="B167" s="2" t="s">
        <v>164</v>
      </c>
      <c r="C167" s="14">
        <v>64</v>
      </c>
      <c r="D167" s="14">
        <v>68</v>
      </c>
      <c r="E167" s="14">
        <v>91</v>
      </c>
      <c r="F167" s="14">
        <v>66</v>
      </c>
      <c r="G167" s="14" t="s">
        <v>201</v>
      </c>
      <c r="H167" s="14">
        <v>67</v>
      </c>
    </row>
    <row r="168" spans="2:8" x14ac:dyDescent="0.3">
      <c r="B168" s="2" t="s">
        <v>165</v>
      </c>
      <c r="C168" s="14">
        <v>159</v>
      </c>
      <c r="D168" s="14" t="s">
        <v>201</v>
      </c>
      <c r="E168" s="14" t="s">
        <v>201</v>
      </c>
      <c r="F168" s="14" t="s">
        <v>201</v>
      </c>
      <c r="G168" s="14">
        <v>24</v>
      </c>
      <c r="H168" s="14">
        <v>153</v>
      </c>
    </row>
    <row r="169" spans="2:8" x14ac:dyDescent="0.3">
      <c r="B169" s="2" t="s">
        <v>166</v>
      </c>
      <c r="C169" s="14">
        <v>164</v>
      </c>
      <c r="D169" s="14" t="s">
        <v>201</v>
      </c>
      <c r="E169" s="14" t="s">
        <v>201</v>
      </c>
      <c r="F169" s="14" t="s">
        <v>201</v>
      </c>
      <c r="G169" s="14" t="s">
        <v>201</v>
      </c>
      <c r="H169" s="14">
        <v>182</v>
      </c>
    </row>
    <row r="170" spans="2:8" x14ac:dyDescent="0.3">
      <c r="B170" s="2" t="s">
        <v>167</v>
      </c>
      <c r="C170" s="14">
        <v>15</v>
      </c>
      <c r="D170" s="14">
        <v>6</v>
      </c>
      <c r="E170" s="14">
        <v>2</v>
      </c>
      <c r="F170" s="14">
        <v>3</v>
      </c>
      <c r="G170" s="14" t="s">
        <v>201</v>
      </c>
      <c r="H170" s="14">
        <v>18</v>
      </c>
    </row>
    <row r="171" spans="2:8" x14ac:dyDescent="0.3">
      <c r="B171" s="2" t="s">
        <v>168</v>
      </c>
      <c r="C171" s="14">
        <v>37</v>
      </c>
      <c r="D171" s="14">
        <v>20</v>
      </c>
      <c r="E171" s="14">
        <v>1</v>
      </c>
      <c r="F171" s="14">
        <v>7</v>
      </c>
      <c r="G171" s="14" t="s">
        <v>201</v>
      </c>
      <c r="H171" s="14">
        <v>14</v>
      </c>
    </row>
    <row r="172" spans="2:8" x14ac:dyDescent="0.3">
      <c r="B172" s="2" t="s">
        <v>169</v>
      </c>
      <c r="C172" s="14">
        <v>103</v>
      </c>
      <c r="D172" s="14" t="s">
        <v>201</v>
      </c>
      <c r="E172" s="14" t="s">
        <v>201</v>
      </c>
      <c r="F172" s="14" t="s">
        <v>201</v>
      </c>
      <c r="G172" s="14" t="s">
        <v>201</v>
      </c>
      <c r="H172" s="14">
        <v>180</v>
      </c>
    </row>
    <row r="173" spans="2:8" x14ac:dyDescent="0.3">
      <c r="B173" s="2" t="s">
        <v>170</v>
      </c>
      <c r="C173" s="14">
        <v>156</v>
      </c>
      <c r="D173" s="14">
        <v>97</v>
      </c>
      <c r="E173" s="14">
        <v>102</v>
      </c>
      <c r="F173" s="14">
        <v>55</v>
      </c>
      <c r="G173" s="14" t="s">
        <v>201</v>
      </c>
      <c r="H173" s="14">
        <v>143</v>
      </c>
    </row>
    <row r="174" spans="2:8" x14ac:dyDescent="0.3">
      <c r="B174" s="2" t="s">
        <v>171</v>
      </c>
      <c r="C174" s="14">
        <v>44</v>
      </c>
      <c r="D174" s="14">
        <v>19</v>
      </c>
      <c r="E174" s="14">
        <v>42</v>
      </c>
      <c r="F174" s="14">
        <v>64</v>
      </c>
      <c r="G174" s="14" t="s">
        <v>201</v>
      </c>
      <c r="H174" s="14">
        <v>39</v>
      </c>
    </row>
    <row r="175" spans="2:8" x14ac:dyDescent="0.3">
      <c r="B175" s="2" t="s">
        <v>172</v>
      </c>
      <c r="C175" s="14">
        <v>131</v>
      </c>
      <c r="D175" s="14" t="s">
        <v>201</v>
      </c>
      <c r="E175" s="14" t="s">
        <v>201</v>
      </c>
      <c r="F175" s="14" t="s">
        <v>201</v>
      </c>
      <c r="G175" s="14" t="s">
        <v>201</v>
      </c>
      <c r="H175" s="14">
        <v>167</v>
      </c>
    </row>
    <row r="176" spans="2:8" x14ac:dyDescent="0.3">
      <c r="B176" s="2" t="s">
        <v>173</v>
      </c>
      <c r="C176" s="14">
        <v>115</v>
      </c>
      <c r="D176" s="14" t="s">
        <v>201</v>
      </c>
      <c r="E176" s="14">
        <v>124</v>
      </c>
      <c r="F176" s="14" t="s">
        <v>201</v>
      </c>
      <c r="G176" s="14">
        <v>36</v>
      </c>
      <c r="H176" s="14">
        <v>135</v>
      </c>
    </row>
    <row r="177" spans="2:8" x14ac:dyDescent="0.3">
      <c r="B177" s="2" t="s">
        <v>174</v>
      </c>
      <c r="C177" s="14">
        <v>140</v>
      </c>
      <c r="D177" s="14" t="s">
        <v>201</v>
      </c>
      <c r="E177" s="14" t="s">
        <v>201</v>
      </c>
      <c r="F177" s="14" t="s">
        <v>201</v>
      </c>
      <c r="G177" s="14" t="s">
        <v>201</v>
      </c>
      <c r="H177" s="14">
        <v>181</v>
      </c>
    </row>
    <row r="178" spans="2:8" x14ac:dyDescent="0.3">
      <c r="B178" s="2" t="s">
        <v>175</v>
      </c>
      <c r="C178" s="14">
        <v>91</v>
      </c>
      <c r="D178" s="14">
        <v>84</v>
      </c>
      <c r="E178" s="14">
        <v>96</v>
      </c>
      <c r="F178" s="14">
        <v>90</v>
      </c>
      <c r="G178" s="14" t="s">
        <v>201</v>
      </c>
      <c r="H178" s="14">
        <v>89</v>
      </c>
    </row>
    <row r="179" spans="2:8" x14ac:dyDescent="0.3">
      <c r="B179" s="2" t="s">
        <v>176</v>
      </c>
      <c r="C179" s="14">
        <v>87</v>
      </c>
      <c r="D179" s="14">
        <v>72</v>
      </c>
      <c r="E179" s="14">
        <v>70</v>
      </c>
      <c r="F179" s="14">
        <v>65</v>
      </c>
      <c r="G179" s="14">
        <v>5</v>
      </c>
      <c r="H179" s="14">
        <v>139</v>
      </c>
    </row>
    <row r="180" spans="2:8" x14ac:dyDescent="0.3">
      <c r="B180" s="2" t="s">
        <v>177</v>
      </c>
      <c r="C180" s="14">
        <v>23</v>
      </c>
      <c r="D180" s="14">
        <v>73</v>
      </c>
      <c r="E180" s="14">
        <v>40</v>
      </c>
      <c r="F180" s="14">
        <v>113</v>
      </c>
      <c r="G180" s="14" t="s">
        <v>201</v>
      </c>
      <c r="H180" s="14">
        <v>53</v>
      </c>
    </row>
    <row r="181" spans="2:8" x14ac:dyDescent="0.3">
      <c r="B181" s="2" t="s">
        <v>178</v>
      </c>
      <c r="C181" s="14">
        <v>181</v>
      </c>
      <c r="D181" s="14" t="s">
        <v>201</v>
      </c>
      <c r="E181" s="14" t="s">
        <v>201</v>
      </c>
      <c r="F181" s="14" t="s">
        <v>201</v>
      </c>
      <c r="G181" s="14" t="s">
        <v>201</v>
      </c>
      <c r="H181" s="14">
        <v>169</v>
      </c>
    </row>
    <row r="182" spans="2:8" x14ac:dyDescent="0.3">
      <c r="B182" s="2" t="s">
        <v>179</v>
      </c>
      <c r="C182" s="14">
        <v>160</v>
      </c>
      <c r="D182" s="14" t="s">
        <v>201</v>
      </c>
      <c r="E182" s="14" t="s">
        <v>201</v>
      </c>
      <c r="F182" s="14" t="s">
        <v>201</v>
      </c>
      <c r="G182" s="14" t="s">
        <v>201</v>
      </c>
      <c r="H182" s="14">
        <v>191</v>
      </c>
    </row>
    <row r="183" spans="2:8" x14ac:dyDescent="0.3">
      <c r="B183" s="2" t="s">
        <v>180</v>
      </c>
      <c r="C183" s="14">
        <v>96</v>
      </c>
      <c r="D183" s="14">
        <v>88</v>
      </c>
      <c r="E183" s="14">
        <v>118</v>
      </c>
      <c r="F183" s="14">
        <v>117</v>
      </c>
      <c r="G183" s="14">
        <v>31</v>
      </c>
      <c r="H183" s="14">
        <v>80</v>
      </c>
    </row>
    <row r="184" spans="2:8" x14ac:dyDescent="0.3">
      <c r="B184" s="2" t="s">
        <v>181</v>
      </c>
      <c r="C184" s="14">
        <v>75</v>
      </c>
      <c r="D184" s="14">
        <v>82</v>
      </c>
      <c r="E184" s="14">
        <v>48</v>
      </c>
      <c r="F184" s="14">
        <v>54</v>
      </c>
      <c r="G184" s="14" t="s">
        <v>201</v>
      </c>
      <c r="H184" s="14">
        <v>118</v>
      </c>
    </row>
    <row r="185" spans="2:8" x14ac:dyDescent="0.3">
      <c r="B185" s="2" t="s">
        <v>182</v>
      </c>
      <c r="C185" s="14">
        <v>16</v>
      </c>
      <c r="D185" s="14">
        <v>29</v>
      </c>
      <c r="E185" s="14">
        <v>32</v>
      </c>
      <c r="F185" s="14">
        <v>14</v>
      </c>
      <c r="G185" s="14" t="s">
        <v>201</v>
      </c>
      <c r="H185" s="14">
        <v>25</v>
      </c>
    </row>
    <row r="186" spans="2:8" x14ac:dyDescent="0.3">
      <c r="B186" s="2" t="s">
        <v>183</v>
      </c>
      <c r="C186" s="14">
        <v>6</v>
      </c>
      <c r="D186" s="14">
        <v>9</v>
      </c>
      <c r="E186" s="14">
        <v>4</v>
      </c>
      <c r="F186" s="14">
        <v>27</v>
      </c>
      <c r="G186" s="14" t="s">
        <v>201</v>
      </c>
      <c r="H186" s="14">
        <v>2</v>
      </c>
    </row>
    <row r="187" spans="2:8" x14ac:dyDescent="0.3">
      <c r="B187" s="7" t="s">
        <v>184</v>
      </c>
      <c r="C187" s="15">
        <v>100</v>
      </c>
      <c r="D187" s="15">
        <v>104</v>
      </c>
      <c r="E187" s="15">
        <v>89</v>
      </c>
      <c r="F187" s="15">
        <v>88</v>
      </c>
      <c r="G187" s="15">
        <v>28</v>
      </c>
      <c r="H187" s="15">
        <v>100</v>
      </c>
    </row>
    <row r="188" spans="2:8" x14ac:dyDescent="0.3">
      <c r="B188" s="2" t="s">
        <v>185</v>
      </c>
      <c r="C188" s="14">
        <v>9</v>
      </c>
      <c r="D188" s="14">
        <v>1</v>
      </c>
      <c r="E188" s="14">
        <v>3</v>
      </c>
      <c r="F188" s="14">
        <v>12</v>
      </c>
      <c r="G188" s="14" t="s">
        <v>201</v>
      </c>
      <c r="H188" s="14">
        <v>12</v>
      </c>
    </row>
    <row r="189" spans="2:8" x14ac:dyDescent="0.3">
      <c r="B189" s="2" t="s">
        <v>186</v>
      </c>
      <c r="C189" s="14">
        <v>34</v>
      </c>
      <c r="D189" s="14">
        <v>80</v>
      </c>
      <c r="E189" s="14">
        <v>64</v>
      </c>
      <c r="F189" s="14">
        <v>63</v>
      </c>
      <c r="G189" s="14" t="s">
        <v>201</v>
      </c>
      <c r="H189" s="14">
        <v>41</v>
      </c>
    </row>
    <row r="190" spans="2:8" x14ac:dyDescent="0.3">
      <c r="B190" s="2" t="s">
        <v>187</v>
      </c>
      <c r="C190" s="14">
        <v>46</v>
      </c>
      <c r="D190" s="14" t="s">
        <v>201</v>
      </c>
      <c r="E190" s="14">
        <v>85</v>
      </c>
      <c r="F190" s="14" t="s">
        <v>201</v>
      </c>
      <c r="G190" s="14" t="s">
        <v>201</v>
      </c>
      <c r="H190" s="14">
        <v>172</v>
      </c>
    </row>
    <row r="191" spans="2:8" x14ac:dyDescent="0.3">
      <c r="B191" s="2" t="s">
        <v>188</v>
      </c>
      <c r="C191" s="14">
        <v>151</v>
      </c>
      <c r="D191" s="14" t="s">
        <v>201</v>
      </c>
      <c r="E191" s="14" t="s">
        <v>201</v>
      </c>
      <c r="F191" s="14" t="s">
        <v>201</v>
      </c>
      <c r="G191" s="14" t="s">
        <v>201</v>
      </c>
      <c r="H191" s="14">
        <v>154</v>
      </c>
    </row>
    <row r="192" spans="2:8" x14ac:dyDescent="0.3">
      <c r="B192" s="2" t="s">
        <v>189</v>
      </c>
      <c r="C192" s="14">
        <v>157</v>
      </c>
      <c r="D192" s="14">
        <v>135</v>
      </c>
      <c r="E192" s="14" t="s">
        <v>201</v>
      </c>
      <c r="F192" s="14">
        <v>110</v>
      </c>
      <c r="G192" s="14" t="s">
        <v>201</v>
      </c>
      <c r="H192" s="14">
        <v>164</v>
      </c>
    </row>
    <row r="193" spans="2:8" x14ac:dyDescent="0.3">
      <c r="B193" s="2" t="s">
        <v>190</v>
      </c>
      <c r="C193" s="14">
        <v>81</v>
      </c>
      <c r="D193" s="14">
        <v>86</v>
      </c>
      <c r="E193" s="14">
        <v>43</v>
      </c>
      <c r="F193" s="14">
        <v>94</v>
      </c>
      <c r="G193" s="14" t="s">
        <v>201</v>
      </c>
      <c r="H193" s="14">
        <v>112</v>
      </c>
    </row>
    <row r="194" spans="2:8" x14ac:dyDescent="0.3">
      <c r="B194" s="2" t="s">
        <v>191</v>
      </c>
      <c r="C194" s="14">
        <v>154</v>
      </c>
      <c r="D194" s="14">
        <v>131</v>
      </c>
      <c r="E194" s="14">
        <v>130</v>
      </c>
      <c r="F194" s="14">
        <v>112</v>
      </c>
      <c r="G194" s="14" t="s">
        <v>201</v>
      </c>
      <c r="H194" s="14">
        <v>188</v>
      </c>
    </row>
    <row r="195" spans="2:8" x14ac:dyDescent="0.3">
      <c r="B195" s="7" t="s">
        <v>192</v>
      </c>
      <c r="C195" s="15">
        <v>172</v>
      </c>
      <c r="D195" s="15">
        <v>87</v>
      </c>
      <c r="E195" s="15">
        <v>120</v>
      </c>
      <c r="F195" s="15">
        <v>115</v>
      </c>
      <c r="G195" s="15">
        <v>23</v>
      </c>
      <c r="H195" s="15">
        <v>103</v>
      </c>
    </row>
    <row r="196" spans="2:8" x14ac:dyDescent="0.3">
      <c r="B196" s="7" t="s">
        <v>193</v>
      </c>
      <c r="C196" s="15">
        <v>108</v>
      </c>
      <c r="D196" s="15">
        <v>125</v>
      </c>
      <c r="E196" s="15">
        <v>112</v>
      </c>
      <c r="F196" s="15">
        <v>84</v>
      </c>
      <c r="G196" s="15">
        <v>19</v>
      </c>
      <c r="H196" s="15">
        <v>115</v>
      </c>
    </row>
    <row r="197" spans="2:8" x14ac:dyDescent="0.3">
      <c r="B197" s="4"/>
      <c r="C197" s="4"/>
      <c r="D197" s="4"/>
      <c r="E197" s="4"/>
      <c r="F197" s="4"/>
      <c r="G197" s="4"/>
      <c r="H197" s="4"/>
    </row>
    <row r="198" spans="2:8" x14ac:dyDescent="0.3">
      <c r="B198" s="4"/>
      <c r="C198" s="5"/>
      <c r="D198" s="5"/>
      <c r="E198" s="5"/>
      <c r="F198" s="5"/>
      <c r="G198" s="4"/>
      <c r="H19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B6D95-B866-4369-B7E8-5DC00AD433D7}">
  <dimension ref="A1:H59"/>
  <sheetViews>
    <sheetView zoomScale="67" zoomScaleNormal="85" workbookViewId="0">
      <selection activeCell="C27" sqref="C27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8" ht="21" x14ac:dyDescent="0.4">
      <c r="A1" s="9" t="s">
        <v>203</v>
      </c>
    </row>
    <row r="3" spans="1:8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</row>
    <row r="4" spans="1:8" x14ac:dyDescent="0.3">
      <c r="B4" s="2" t="s">
        <v>3</v>
      </c>
      <c r="C4" s="3">
        <v>0.27650000000000002</v>
      </c>
      <c r="D4" s="3">
        <v>56.196927939973499</v>
      </c>
      <c r="E4" s="3">
        <v>19.899999999999999</v>
      </c>
      <c r="F4" s="3">
        <v>49.540976683333298</v>
      </c>
      <c r="G4" s="3">
        <v>40.804494026453902</v>
      </c>
      <c r="H4" s="3">
        <v>40.5</v>
      </c>
    </row>
    <row r="5" spans="1:8" x14ac:dyDescent="0.3">
      <c r="B5" s="7" t="s">
        <v>5</v>
      </c>
      <c r="C5" s="6">
        <v>0.48820000000000002</v>
      </c>
      <c r="D5" s="6">
        <v>36.749506966275099</v>
      </c>
      <c r="E5" s="6">
        <v>15</v>
      </c>
      <c r="F5" s="6">
        <v>24.0934968</v>
      </c>
      <c r="G5" s="6">
        <v>9.9342859863739399</v>
      </c>
      <c r="H5" s="6">
        <v>44.5</v>
      </c>
    </row>
    <row r="6" spans="1:8" x14ac:dyDescent="0.3">
      <c r="B6" s="2" t="s">
        <v>19</v>
      </c>
      <c r="C6" s="3">
        <v>0.51180000000000003</v>
      </c>
      <c r="D6" s="3">
        <v>53.747527031760498</v>
      </c>
      <c r="E6" s="3">
        <v>18</v>
      </c>
      <c r="F6" s="3">
        <v>44.70834335</v>
      </c>
      <c r="G6" s="3">
        <v>13.8322024639199</v>
      </c>
      <c r="H6" s="3">
        <v>60.5</v>
      </c>
    </row>
    <row r="7" spans="1:8" x14ac:dyDescent="0.3">
      <c r="B7" s="7" t="s">
        <v>23</v>
      </c>
      <c r="C7" s="6">
        <v>0.36470000000000002</v>
      </c>
      <c r="D7" s="6">
        <v>53.840058943925698</v>
      </c>
      <c r="E7" s="6">
        <v>22.9</v>
      </c>
      <c r="F7" s="6">
        <v>44.893459483333302</v>
      </c>
      <c r="G7" s="6">
        <v>30.904914392129601</v>
      </c>
      <c r="H7" s="6">
        <v>57.83</v>
      </c>
    </row>
    <row r="8" spans="1:8" x14ac:dyDescent="0.3">
      <c r="B8" s="2" t="s">
        <v>27</v>
      </c>
      <c r="C8" s="10">
        <v>0.4647</v>
      </c>
      <c r="D8" s="10">
        <v>49.868703586272403</v>
      </c>
      <c r="E8" s="10">
        <v>20.5</v>
      </c>
      <c r="F8" s="10">
        <v>31.520640849999999</v>
      </c>
      <c r="G8" s="10">
        <v>15.6037050490153</v>
      </c>
      <c r="H8" s="10">
        <v>42</v>
      </c>
    </row>
    <row r="9" spans="1:8" x14ac:dyDescent="0.3">
      <c r="B9" s="2" t="s">
        <v>28</v>
      </c>
      <c r="C9" s="3">
        <v>0.35289999999999999</v>
      </c>
      <c r="D9" s="3">
        <v>53.698250150996799</v>
      </c>
      <c r="E9" s="3"/>
      <c r="F9" s="3">
        <v>37.056736149999999</v>
      </c>
      <c r="G9" s="3">
        <v>8.0178194763648793</v>
      </c>
      <c r="H9" s="3">
        <v>23.33</v>
      </c>
    </row>
    <row r="10" spans="1:8" x14ac:dyDescent="0.3">
      <c r="B10" s="2" t="s">
        <v>29</v>
      </c>
      <c r="C10" s="3">
        <v>0.45290000000000002</v>
      </c>
      <c r="D10" s="3"/>
      <c r="E10" s="3">
        <v>21</v>
      </c>
      <c r="F10" s="3"/>
      <c r="G10" s="3">
        <v>28.933595927910101</v>
      </c>
      <c r="H10" s="3">
        <v>50.5</v>
      </c>
    </row>
    <row r="11" spans="1:8" x14ac:dyDescent="0.3">
      <c r="B11" s="2" t="s">
        <v>30</v>
      </c>
      <c r="C11" s="3">
        <v>0.5</v>
      </c>
      <c r="D11" s="3">
        <v>43.9514819635218</v>
      </c>
      <c r="E11" s="3">
        <v>25.7</v>
      </c>
      <c r="F11" s="3">
        <v>50.581153233333303</v>
      </c>
      <c r="G11" s="3">
        <v>34.248649284566703</v>
      </c>
      <c r="H11" s="3">
        <v>47.5</v>
      </c>
    </row>
    <row r="12" spans="1:8" x14ac:dyDescent="0.3">
      <c r="B12" s="2" t="s">
        <v>32</v>
      </c>
      <c r="C12" s="3">
        <v>0.47060000000000002</v>
      </c>
      <c r="D12" s="3">
        <v>52.427299412734399</v>
      </c>
      <c r="E12" s="3">
        <v>19.7</v>
      </c>
      <c r="F12" s="3">
        <v>48.299141716666703</v>
      </c>
      <c r="G12" s="3">
        <v>17.060530620347301</v>
      </c>
      <c r="H12" s="3">
        <v>46</v>
      </c>
    </row>
    <row r="13" spans="1:8" x14ac:dyDescent="0.3">
      <c r="B13" s="2" t="s">
        <v>34</v>
      </c>
      <c r="C13" s="3">
        <v>0.12939999999999999</v>
      </c>
      <c r="D13" s="3"/>
      <c r="E13" s="3"/>
      <c r="F13" s="3"/>
      <c r="G13" s="3">
        <v>4.1632105094498302</v>
      </c>
      <c r="H13" s="3">
        <v>17</v>
      </c>
    </row>
    <row r="14" spans="1:8" x14ac:dyDescent="0.3">
      <c r="B14" s="2" t="s">
        <v>35</v>
      </c>
      <c r="C14" s="3">
        <v>0.2</v>
      </c>
      <c r="D14" s="3">
        <v>29.670645353297701</v>
      </c>
      <c r="E14" s="3"/>
      <c r="F14" s="3">
        <v>31.475408866666701</v>
      </c>
      <c r="G14" s="3">
        <v>6.9018529615783404</v>
      </c>
      <c r="H14" s="3">
        <v>40</v>
      </c>
    </row>
    <row r="15" spans="1:8" x14ac:dyDescent="0.3">
      <c r="B15" s="7" t="s">
        <v>39</v>
      </c>
      <c r="C15" s="6">
        <v>0.1235</v>
      </c>
      <c r="D15" s="6"/>
      <c r="E15" s="6"/>
      <c r="F15" s="6"/>
      <c r="G15" s="6">
        <v>9.5803383116607499</v>
      </c>
      <c r="H15" s="6">
        <v>28</v>
      </c>
    </row>
    <row r="16" spans="1:8" x14ac:dyDescent="0.3">
      <c r="B16" s="2" t="s">
        <v>40</v>
      </c>
      <c r="C16" s="3">
        <v>0.31759999999999999</v>
      </c>
      <c r="D16" s="3"/>
      <c r="E16" s="3"/>
      <c r="F16" s="3"/>
      <c r="G16" s="3">
        <v>13.684340370914599</v>
      </c>
      <c r="H16" s="3">
        <v>29</v>
      </c>
    </row>
    <row r="17" spans="2:8" x14ac:dyDescent="0.3">
      <c r="B17" s="7" t="s">
        <v>47</v>
      </c>
      <c r="C17" s="6">
        <v>0.12939999999999999</v>
      </c>
      <c r="D17" s="6"/>
      <c r="E17" s="6"/>
      <c r="F17" s="6"/>
      <c r="G17" s="6">
        <v>7.5167152807084996</v>
      </c>
      <c r="H17" s="6">
        <v>50.33</v>
      </c>
    </row>
    <row r="18" spans="2:8" x14ac:dyDescent="0.3">
      <c r="B18" s="2" t="s">
        <v>49</v>
      </c>
      <c r="C18" s="3">
        <v>0.2235</v>
      </c>
      <c r="D18" s="3"/>
      <c r="E18" s="3"/>
      <c r="F18" s="3"/>
      <c r="G18" s="3">
        <v>13.271178733771899</v>
      </c>
      <c r="H18" s="3">
        <v>24.5</v>
      </c>
    </row>
    <row r="19" spans="2:8" x14ac:dyDescent="0.3">
      <c r="B19" s="2" t="s">
        <v>53</v>
      </c>
      <c r="C19" s="3">
        <v>0.5706</v>
      </c>
      <c r="D19" s="3">
        <v>56.082122066923603</v>
      </c>
      <c r="E19" s="3">
        <v>25.1</v>
      </c>
      <c r="F19" s="3">
        <v>61.023267116666702</v>
      </c>
      <c r="G19" s="3">
        <v>37.120641309809301</v>
      </c>
      <c r="H19" s="3">
        <v>61.33</v>
      </c>
    </row>
    <row r="20" spans="2:8" x14ac:dyDescent="0.3">
      <c r="B20" s="2" t="s">
        <v>55</v>
      </c>
      <c r="C20" s="3">
        <v>6.4699999999999994E-2</v>
      </c>
      <c r="D20" s="3"/>
      <c r="E20" s="3"/>
      <c r="F20" s="3"/>
      <c r="G20" s="3">
        <v>12.9440478399373</v>
      </c>
      <c r="H20" s="3">
        <v>32.33</v>
      </c>
    </row>
    <row r="21" spans="2:8" x14ac:dyDescent="0.3">
      <c r="B21" s="2" t="s">
        <v>56</v>
      </c>
      <c r="C21" s="3">
        <v>1.18E-2</v>
      </c>
      <c r="D21" s="3"/>
      <c r="E21" s="3"/>
      <c r="F21" s="3"/>
      <c r="G21" s="3">
        <v>2.1385682394013901</v>
      </c>
      <c r="H21" s="3">
        <v>9</v>
      </c>
    </row>
    <row r="22" spans="2:8" x14ac:dyDescent="0.3">
      <c r="B22" s="7" t="s">
        <v>58</v>
      </c>
      <c r="C22" s="6">
        <v>0.48820000000000002</v>
      </c>
      <c r="D22" s="6"/>
      <c r="E22" s="6"/>
      <c r="F22" s="6"/>
      <c r="G22" s="6">
        <v>18.6720393366042</v>
      </c>
      <c r="H22" s="6">
        <v>51.83</v>
      </c>
    </row>
    <row r="23" spans="2:8" x14ac:dyDescent="0.3">
      <c r="B23" s="2" t="s">
        <v>59</v>
      </c>
      <c r="C23" s="3">
        <v>0.36470000000000002</v>
      </c>
      <c r="D23" s="3">
        <v>45.275858151972699</v>
      </c>
      <c r="E23" s="3">
        <v>18.600000000000001</v>
      </c>
      <c r="F23" s="3">
        <v>45.8333333333333</v>
      </c>
      <c r="G23" s="3">
        <v>10.1154786575141</v>
      </c>
      <c r="H23" s="3">
        <v>51.67</v>
      </c>
    </row>
    <row r="24" spans="2:8" x14ac:dyDescent="0.3">
      <c r="B24" s="2" t="s">
        <v>63</v>
      </c>
      <c r="C24" s="3">
        <v>0.32350000000000001</v>
      </c>
      <c r="D24" s="3">
        <v>46.3538068878701</v>
      </c>
      <c r="E24" s="3"/>
      <c r="F24" s="3">
        <v>36.559140683333297</v>
      </c>
      <c r="G24" s="3">
        <v>30.7362508192193</v>
      </c>
      <c r="H24" s="3">
        <v>42.67</v>
      </c>
    </row>
    <row r="25" spans="2:8" x14ac:dyDescent="0.3">
      <c r="B25" s="2" t="s">
        <v>64</v>
      </c>
      <c r="C25" s="3">
        <v>2.9399999999999999E-2</v>
      </c>
      <c r="D25" s="3">
        <v>51.039240802052902</v>
      </c>
      <c r="E25" s="3"/>
      <c r="F25" s="3">
        <v>50.561873116666703</v>
      </c>
      <c r="G25" s="3">
        <v>22.482975385024599</v>
      </c>
      <c r="H25" s="3">
        <v>40.5</v>
      </c>
    </row>
    <row r="26" spans="2:8" x14ac:dyDescent="0.3">
      <c r="B26" s="2" t="s">
        <v>67</v>
      </c>
      <c r="C26" s="10">
        <v>0.63529999999999998</v>
      </c>
      <c r="D26" s="10">
        <v>54.129294937078598</v>
      </c>
      <c r="E26" s="10">
        <v>22.3</v>
      </c>
      <c r="F26" s="10">
        <v>53.516141566666697</v>
      </c>
      <c r="G26" s="10">
        <v>26.620843030465998</v>
      </c>
      <c r="H26" s="10">
        <v>67.33</v>
      </c>
    </row>
    <row r="27" spans="2:8" x14ac:dyDescent="0.3">
      <c r="B27" s="2" t="s">
        <v>71</v>
      </c>
      <c r="C27" s="3">
        <v>0.21759999999999999</v>
      </c>
      <c r="D27" s="3">
        <v>58.166570184327597</v>
      </c>
      <c r="E27" s="3">
        <v>16.7</v>
      </c>
      <c r="F27" s="3">
        <v>39.247310166666701</v>
      </c>
      <c r="G27" s="3">
        <v>13.9586622398282</v>
      </c>
      <c r="H27" s="3">
        <v>33.33</v>
      </c>
    </row>
    <row r="28" spans="2:8" x14ac:dyDescent="0.3">
      <c r="B28" s="2" t="s">
        <v>72</v>
      </c>
      <c r="C28" s="3">
        <v>6.4699999999999994E-2</v>
      </c>
      <c r="D28" s="3"/>
      <c r="E28" s="3"/>
      <c r="F28" s="3"/>
      <c r="G28" s="3">
        <v>10.117792429467499</v>
      </c>
      <c r="H28" s="3">
        <v>26.67</v>
      </c>
    </row>
    <row r="29" spans="2:8" x14ac:dyDescent="0.3">
      <c r="B29" s="2" t="s">
        <v>89</v>
      </c>
      <c r="C29" s="3">
        <v>0.67649999999999999</v>
      </c>
      <c r="D29" s="3">
        <v>63.930869584571397</v>
      </c>
      <c r="E29" s="3">
        <v>27.5</v>
      </c>
      <c r="F29" s="3">
        <v>59.0984980333333</v>
      </c>
      <c r="G29" s="3">
        <v>21.473731392293001</v>
      </c>
      <c r="H29" s="3">
        <v>65.67</v>
      </c>
    </row>
    <row r="30" spans="2:8" x14ac:dyDescent="0.3">
      <c r="B30" s="7" t="s">
        <v>96</v>
      </c>
      <c r="C30" s="6">
        <v>0.35289999999999999</v>
      </c>
      <c r="D30" s="6">
        <v>50.097054618249999</v>
      </c>
      <c r="E30" s="6"/>
      <c r="F30" s="6">
        <v>41.488095116666699</v>
      </c>
      <c r="G30" s="6">
        <v>17.038716467996402</v>
      </c>
      <c r="H30" s="6">
        <v>46.17</v>
      </c>
    </row>
    <row r="31" spans="2:8" x14ac:dyDescent="0.3">
      <c r="B31" s="2" t="s">
        <v>97</v>
      </c>
      <c r="C31" s="3">
        <v>0.24709999999999999</v>
      </c>
      <c r="D31" s="3"/>
      <c r="E31" s="3"/>
      <c r="F31" s="3"/>
      <c r="G31" s="3">
        <v>9.0643423426731609</v>
      </c>
      <c r="H31" s="3">
        <v>39.17</v>
      </c>
    </row>
    <row r="32" spans="2:8" x14ac:dyDescent="0.3">
      <c r="B32" s="2" t="s">
        <v>98</v>
      </c>
      <c r="C32" s="3">
        <v>4.1200000000000001E-2</v>
      </c>
      <c r="D32" s="3"/>
      <c r="E32" s="3"/>
      <c r="F32" s="3"/>
      <c r="G32" s="3">
        <v>26.676355785371499</v>
      </c>
      <c r="H32" s="3">
        <v>3</v>
      </c>
    </row>
    <row r="33" spans="2:8" x14ac:dyDescent="0.3">
      <c r="B33" s="7" t="s">
        <v>102</v>
      </c>
      <c r="C33" s="6">
        <v>0.28820000000000001</v>
      </c>
      <c r="D33" s="6">
        <v>51.327608564684603</v>
      </c>
      <c r="E33" s="6">
        <v>22.5</v>
      </c>
      <c r="F33" s="6">
        <v>35.451976449999997</v>
      </c>
      <c r="G33" s="6">
        <v>7.0404071695979402</v>
      </c>
      <c r="H33" s="6">
        <v>35.17</v>
      </c>
    </row>
    <row r="34" spans="2:8" x14ac:dyDescent="0.3">
      <c r="B34" s="7" t="s">
        <v>103</v>
      </c>
      <c r="C34" s="6">
        <v>0.42349999999999999</v>
      </c>
      <c r="D34" s="6">
        <v>48.765914252864597</v>
      </c>
      <c r="E34" s="6">
        <v>22.9</v>
      </c>
      <c r="F34" s="6">
        <v>30.7085315333333</v>
      </c>
      <c r="G34" s="6">
        <v>8.9031497270377802</v>
      </c>
      <c r="H34" s="6">
        <v>55.33</v>
      </c>
    </row>
    <row r="35" spans="2:8" x14ac:dyDescent="0.3">
      <c r="B35" s="2" t="s">
        <v>106</v>
      </c>
      <c r="C35" s="3">
        <v>0.34710000000000002</v>
      </c>
      <c r="D35" s="3">
        <v>51.777333507216099</v>
      </c>
      <c r="E35" s="3">
        <v>19.5</v>
      </c>
      <c r="F35" s="3">
        <v>43.289446833333301</v>
      </c>
      <c r="G35" s="3">
        <v>17.9040561087706</v>
      </c>
      <c r="H35" s="3">
        <v>50.5</v>
      </c>
    </row>
    <row r="36" spans="2:8" x14ac:dyDescent="0.3">
      <c r="B36" s="2" t="s">
        <v>109</v>
      </c>
      <c r="C36" s="3">
        <v>0.1</v>
      </c>
      <c r="D36" s="3">
        <v>38.864329686963998</v>
      </c>
      <c r="E36" s="3"/>
      <c r="F36" s="3">
        <v>48.10242255</v>
      </c>
      <c r="G36" s="3">
        <v>17.1983040529772</v>
      </c>
      <c r="H36" s="3">
        <v>41.67</v>
      </c>
    </row>
    <row r="37" spans="2:8" x14ac:dyDescent="0.3">
      <c r="B37" s="7" t="s">
        <v>110</v>
      </c>
      <c r="C37" s="6">
        <v>0.7</v>
      </c>
      <c r="D37" s="6">
        <v>66.132104453052094</v>
      </c>
      <c r="E37" s="6">
        <v>35.200000000000003</v>
      </c>
      <c r="F37" s="6">
        <v>55.747040116666703</v>
      </c>
      <c r="G37" s="6">
        <v>62.429835619795703</v>
      </c>
      <c r="H37" s="6">
        <v>60.83</v>
      </c>
    </row>
    <row r="38" spans="2:8" x14ac:dyDescent="0.3">
      <c r="B38" s="2" t="s">
        <v>116</v>
      </c>
      <c r="C38" s="3">
        <v>0.52349999999999997</v>
      </c>
      <c r="D38" s="3">
        <v>59.795196781873202</v>
      </c>
      <c r="E38" s="3">
        <v>29.3</v>
      </c>
      <c r="F38" s="3">
        <v>48.024062316666701</v>
      </c>
      <c r="G38" s="3">
        <v>44.286423286896998</v>
      </c>
      <c r="H38" s="3">
        <v>62.5</v>
      </c>
    </row>
    <row r="39" spans="2:8" x14ac:dyDescent="0.3">
      <c r="B39" s="7" t="s">
        <v>117</v>
      </c>
      <c r="C39" s="6">
        <v>0.51759999999999995</v>
      </c>
      <c r="D39" s="6">
        <v>46.772769511485301</v>
      </c>
      <c r="E39" s="6">
        <v>19.7</v>
      </c>
      <c r="F39" s="6">
        <v>28.988122933333301</v>
      </c>
      <c r="G39" s="6">
        <v>10.8999185993257</v>
      </c>
      <c r="H39" s="6">
        <v>17</v>
      </c>
    </row>
    <row r="40" spans="2:8" x14ac:dyDescent="0.3">
      <c r="B40" s="7" t="s">
        <v>119</v>
      </c>
      <c r="C40" s="6">
        <v>0.52349999999999997</v>
      </c>
      <c r="D40" s="6">
        <v>51.208133829609402</v>
      </c>
      <c r="E40" s="6">
        <v>24.3</v>
      </c>
      <c r="F40" s="6">
        <v>43.9040462166667</v>
      </c>
      <c r="G40" s="6">
        <v>27.102570517548202</v>
      </c>
      <c r="H40" s="6">
        <v>29.67</v>
      </c>
    </row>
    <row r="41" spans="2:8" x14ac:dyDescent="0.3">
      <c r="B41" s="2" t="s">
        <v>125</v>
      </c>
      <c r="C41" s="3">
        <v>0.29409999999999997</v>
      </c>
      <c r="D41" s="3"/>
      <c r="E41" s="3">
        <v>17.8</v>
      </c>
      <c r="F41" s="3"/>
      <c r="G41" s="3">
        <v>7.8065319504937101</v>
      </c>
      <c r="H41" s="3">
        <v>44.33</v>
      </c>
    </row>
    <row r="42" spans="2:8" x14ac:dyDescent="0.3">
      <c r="B42" s="2" t="s">
        <v>126</v>
      </c>
      <c r="C42" s="10">
        <v>0.51759999999999995</v>
      </c>
      <c r="D42" s="10">
        <v>58.549445860508399</v>
      </c>
      <c r="E42" s="10">
        <v>20.100000000000001</v>
      </c>
      <c r="F42" s="10">
        <v>40.380386516666697</v>
      </c>
      <c r="G42" s="10">
        <v>17.877326995142202</v>
      </c>
      <c r="H42" s="10">
        <v>67</v>
      </c>
    </row>
    <row r="43" spans="2:8" x14ac:dyDescent="0.3">
      <c r="B43" s="2" t="s">
        <v>144</v>
      </c>
      <c r="C43" s="3">
        <v>0.61760000000000004</v>
      </c>
      <c r="D43" s="3">
        <v>65.584187591778601</v>
      </c>
      <c r="E43" s="3">
        <v>23.9</v>
      </c>
      <c r="F43" s="3">
        <v>49.364395933333299</v>
      </c>
      <c r="G43" s="3">
        <v>14.957676744836901</v>
      </c>
      <c r="H43" s="3">
        <v>73.33</v>
      </c>
    </row>
    <row r="44" spans="2:8" x14ac:dyDescent="0.3">
      <c r="B44" s="2" t="s">
        <v>150</v>
      </c>
      <c r="C44" s="3">
        <v>0.24709999999999999</v>
      </c>
      <c r="D44" s="3"/>
      <c r="E44" s="3"/>
      <c r="F44" s="3"/>
      <c r="G44" s="3">
        <v>19.676021698311999</v>
      </c>
      <c r="H44" s="3">
        <v>21.67</v>
      </c>
    </row>
    <row r="45" spans="2:8" x14ac:dyDescent="0.3">
      <c r="B45" s="2" t="s">
        <v>152</v>
      </c>
      <c r="C45" s="3">
        <v>0.49409999999999998</v>
      </c>
      <c r="D45" s="3">
        <v>55.595803208990802</v>
      </c>
      <c r="E45" s="3">
        <v>23.3</v>
      </c>
      <c r="F45" s="3">
        <v>53.442629183333302</v>
      </c>
      <c r="G45" s="3">
        <v>21.290712818301401</v>
      </c>
      <c r="H45" s="3">
        <v>59</v>
      </c>
    </row>
    <row r="46" spans="2:8" x14ac:dyDescent="0.3">
      <c r="B46" s="7" t="s">
        <v>154</v>
      </c>
      <c r="C46" s="6">
        <v>0.61760000000000004</v>
      </c>
      <c r="D46" s="6">
        <v>61.488193878799898</v>
      </c>
      <c r="E46" s="6"/>
      <c r="F46" s="6">
        <v>59.882442150000003</v>
      </c>
      <c r="G46" s="6">
        <v>60.602594551011101</v>
      </c>
      <c r="H46" s="6">
        <v>14</v>
      </c>
    </row>
    <row r="47" spans="2:8" x14ac:dyDescent="0.3">
      <c r="B47" s="2" t="s">
        <v>155</v>
      </c>
      <c r="C47" s="3">
        <v>0.30590000000000001</v>
      </c>
      <c r="D47" s="3"/>
      <c r="E47" s="3"/>
      <c r="F47" s="3"/>
      <c r="G47" s="3">
        <v>13.9604516631699</v>
      </c>
      <c r="H47" s="3">
        <v>21.83</v>
      </c>
    </row>
    <row r="48" spans="2:8" x14ac:dyDescent="0.3">
      <c r="B48" s="2" t="s">
        <v>160</v>
      </c>
      <c r="C48" s="3">
        <v>0.29409999999999997</v>
      </c>
      <c r="D48" s="3"/>
      <c r="E48" s="3"/>
      <c r="F48" s="3"/>
      <c r="G48" s="3">
        <v>7.0372636427967903</v>
      </c>
      <c r="H48" s="3">
        <v>19</v>
      </c>
    </row>
    <row r="49" spans="2:8" x14ac:dyDescent="0.3">
      <c r="B49" s="7" t="s">
        <v>161</v>
      </c>
      <c r="C49" s="6">
        <v>0.74709999999999999</v>
      </c>
      <c r="D49" s="6">
        <v>61.859229971477298</v>
      </c>
      <c r="E49" s="6">
        <v>32.700000000000003</v>
      </c>
      <c r="F49" s="6">
        <v>37.881787616666699</v>
      </c>
      <c r="G49" s="6">
        <v>71.813280245788405</v>
      </c>
      <c r="H49" s="6">
        <v>74.5</v>
      </c>
    </row>
    <row r="50" spans="2:8" x14ac:dyDescent="0.3">
      <c r="B50" s="2" t="s">
        <v>162</v>
      </c>
      <c r="C50" s="10">
        <v>0</v>
      </c>
      <c r="D50" s="10"/>
      <c r="E50" s="10"/>
      <c r="F50" s="10"/>
      <c r="G50" s="10">
        <v>4.8419829697635901</v>
      </c>
      <c r="H50" s="10">
        <v>18.329999999999998</v>
      </c>
    </row>
    <row r="51" spans="2:8" x14ac:dyDescent="0.3">
      <c r="B51" s="2" t="s">
        <v>165</v>
      </c>
      <c r="C51" s="3">
        <v>0.30590000000000001</v>
      </c>
      <c r="D51" s="3"/>
      <c r="E51" s="3"/>
      <c r="F51" s="3"/>
      <c r="G51" s="3">
        <v>17.282815132925698</v>
      </c>
      <c r="H51" s="3">
        <v>30.33</v>
      </c>
    </row>
    <row r="52" spans="2:8" x14ac:dyDescent="0.3">
      <c r="B52" s="2" t="s">
        <v>173</v>
      </c>
      <c r="C52" s="3">
        <v>0.5</v>
      </c>
      <c r="D52" s="3"/>
      <c r="E52" s="3">
        <v>19.3</v>
      </c>
      <c r="F52" s="3"/>
      <c r="G52" s="3">
        <v>13.408499411324501</v>
      </c>
      <c r="H52" s="3">
        <v>38.33</v>
      </c>
    </row>
    <row r="53" spans="2:8" x14ac:dyDescent="0.3">
      <c r="B53" s="2" t="s">
        <v>176</v>
      </c>
      <c r="C53" s="3">
        <v>0.62350000000000005</v>
      </c>
      <c r="D53" s="3">
        <v>58.966925797311099</v>
      </c>
      <c r="E53" s="3">
        <v>30.7</v>
      </c>
      <c r="F53" s="3">
        <v>53.875772150000003</v>
      </c>
      <c r="G53" s="3">
        <v>41.849586340662903</v>
      </c>
      <c r="H53" s="3">
        <v>37</v>
      </c>
    </row>
    <row r="54" spans="2:8" x14ac:dyDescent="0.3">
      <c r="B54" s="2" t="s">
        <v>180</v>
      </c>
      <c r="C54" s="3">
        <v>0.58240000000000003</v>
      </c>
      <c r="D54" s="3">
        <v>56.350358810582698</v>
      </c>
      <c r="E54" s="3">
        <v>20</v>
      </c>
      <c r="F54" s="3">
        <v>40.383501850000002</v>
      </c>
      <c r="G54" s="3">
        <v>14.476195067382699</v>
      </c>
      <c r="H54" s="3">
        <v>59</v>
      </c>
    </row>
    <row r="55" spans="2:8" x14ac:dyDescent="0.3">
      <c r="B55" s="7" t="s">
        <v>184</v>
      </c>
      <c r="C55" s="6">
        <v>0.55289999999999995</v>
      </c>
      <c r="D55" s="6">
        <v>53.343823816926701</v>
      </c>
      <c r="E55" s="6">
        <v>25.6</v>
      </c>
      <c r="F55" s="6">
        <v>47.769304116666703</v>
      </c>
      <c r="G55" s="6">
        <v>16.9487131638795</v>
      </c>
      <c r="H55" s="6">
        <v>49.33</v>
      </c>
    </row>
    <row r="56" spans="2:8" x14ac:dyDescent="0.3">
      <c r="B56" s="7" t="s">
        <v>192</v>
      </c>
      <c r="C56" s="6">
        <v>0.25879999999999997</v>
      </c>
      <c r="D56" s="6">
        <v>56.441339640913398</v>
      </c>
      <c r="E56" s="6">
        <v>19.8</v>
      </c>
      <c r="F56" s="6">
        <v>41.684301699999999</v>
      </c>
      <c r="G56" s="6">
        <v>17.544432959511699</v>
      </c>
      <c r="H56" s="6">
        <v>49</v>
      </c>
    </row>
    <row r="57" spans="2:8" x14ac:dyDescent="0.3">
      <c r="B57" s="7" t="s">
        <v>193</v>
      </c>
      <c r="C57" s="6">
        <v>0.52349999999999997</v>
      </c>
      <c r="D57" s="6">
        <v>45.813765924057797</v>
      </c>
      <c r="E57" s="6">
        <v>21.9</v>
      </c>
      <c r="F57" s="6">
        <v>48.262751100000003</v>
      </c>
      <c r="G57" s="6">
        <v>19.543353648154401</v>
      </c>
      <c r="H57" s="6">
        <v>45.83</v>
      </c>
    </row>
    <row r="58" spans="2:8" x14ac:dyDescent="0.3">
      <c r="B58" s="4"/>
      <c r="C58" s="4"/>
      <c r="D58" s="4"/>
      <c r="E58" s="4"/>
      <c r="F58" s="4"/>
      <c r="G58" s="4"/>
      <c r="H58" s="4"/>
    </row>
    <row r="59" spans="2:8" x14ac:dyDescent="0.3">
      <c r="B59" s="4"/>
      <c r="C59" s="5"/>
      <c r="D59" s="5"/>
      <c r="E59" s="5"/>
      <c r="F59" s="5"/>
      <c r="G59" s="4"/>
      <c r="H5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7939-04FC-41BE-9F2E-4AE99F25E092}">
  <dimension ref="A1:H59"/>
  <sheetViews>
    <sheetView zoomScale="67" zoomScaleNormal="85" workbookViewId="0">
      <selection activeCell="A2" sqref="A2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8" ht="21" x14ac:dyDescent="0.4">
      <c r="A1" s="9" t="s">
        <v>204</v>
      </c>
    </row>
    <row r="3" spans="1:8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</row>
    <row r="4" spans="1:8" x14ac:dyDescent="0.3">
      <c r="B4" s="2" t="s">
        <v>3</v>
      </c>
      <c r="C4" s="11">
        <v>38</v>
      </c>
      <c r="D4" s="11">
        <v>12</v>
      </c>
      <c r="E4" s="11">
        <v>21</v>
      </c>
      <c r="F4" s="11">
        <v>10</v>
      </c>
      <c r="G4" s="11">
        <v>6</v>
      </c>
      <c r="H4" s="11">
        <v>30</v>
      </c>
    </row>
    <row r="5" spans="1:8" x14ac:dyDescent="0.3">
      <c r="B5" s="7" t="s">
        <v>5</v>
      </c>
      <c r="C5" s="12">
        <v>20</v>
      </c>
      <c r="D5" s="12">
        <v>34</v>
      </c>
      <c r="E5" s="12">
        <v>31</v>
      </c>
      <c r="F5" s="12">
        <v>35</v>
      </c>
      <c r="G5" s="12">
        <v>42</v>
      </c>
      <c r="H5" s="12">
        <v>25</v>
      </c>
    </row>
    <row r="6" spans="1:8" x14ac:dyDescent="0.3">
      <c r="B6" s="2" t="s">
        <v>19</v>
      </c>
      <c r="C6" s="11">
        <v>16</v>
      </c>
      <c r="D6" s="11">
        <v>17</v>
      </c>
      <c r="E6" s="11">
        <v>28</v>
      </c>
      <c r="F6" s="11">
        <v>19</v>
      </c>
      <c r="G6" s="11">
        <v>34</v>
      </c>
      <c r="H6" s="11">
        <v>9</v>
      </c>
    </row>
    <row r="7" spans="1:8" x14ac:dyDescent="0.3">
      <c r="B7" s="7" t="s">
        <v>23</v>
      </c>
      <c r="C7" s="12">
        <v>26</v>
      </c>
      <c r="D7" s="12">
        <v>16</v>
      </c>
      <c r="E7" s="12">
        <v>12</v>
      </c>
      <c r="F7" s="12">
        <v>18</v>
      </c>
      <c r="G7" s="12">
        <v>9</v>
      </c>
      <c r="H7" s="12">
        <v>12</v>
      </c>
    </row>
    <row r="8" spans="1:8" x14ac:dyDescent="0.3">
      <c r="B8" s="2" t="s">
        <v>27</v>
      </c>
      <c r="C8" s="13">
        <v>23</v>
      </c>
      <c r="D8" s="13">
        <v>26</v>
      </c>
      <c r="E8" s="13">
        <v>18</v>
      </c>
      <c r="F8" s="13">
        <v>31</v>
      </c>
      <c r="G8" s="13">
        <v>29</v>
      </c>
      <c r="H8" s="13">
        <v>28</v>
      </c>
    </row>
    <row r="9" spans="1:8" x14ac:dyDescent="0.3">
      <c r="B9" s="2" t="s">
        <v>28</v>
      </c>
      <c r="C9" s="11">
        <v>28</v>
      </c>
      <c r="D9" s="11">
        <v>18</v>
      </c>
      <c r="E9" s="11" t="s">
        <v>201</v>
      </c>
      <c r="F9" s="11">
        <v>28</v>
      </c>
      <c r="G9" s="11">
        <v>46</v>
      </c>
      <c r="H9" s="11">
        <v>45</v>
      </c>
    </row>
    <row r="10" spans="1:8" x14ac:dyDescent="0.3">
      <c r="B10" s="2" t="s">
        <v>29</v>
      </c>
      <c r="C10" s="11">
        <v>17</v>
      </c>
      <c r="D10" s="11">
        <v>32</v>
      </c>
      <c r="E10" s="11">
        <v>6</v>
      </c>
      <c r="F10" s="11">
        <v>8</v>
      </c>
      <c r="G10" s="11">
        <v>8</v>
      </c>
      <c r="H10" s="11">
        <v>21</v>
      </c>
    </row>
    <row r="11" spans="1:8" x14ac:dyDescent="0.3">
      <c r="B11" s="2" t="s">
        <v>30</v>
      </c>
      <c r="C11" s="11">
        <v>22</v>
      </c>
      <c r="D11" s="11">
        <v>20</v>
      </c>
      <c r="E11" s="11">
        <v>23</v>
      </c>
      <c r="F11" s="11">
        <v>12</v>
      </c>
      <c r="G11" s="11">
        <v>26</v>
      </c>
      <c r="H11" s="11">
        <v>23</v>
      </c>
    </row>
    <row r="12" spans="1:8" x14ac:dyDescent="0.3">
      <c r="B12" s="2" t="s">
        <v>32</v>
      </c>
      <c r="C12" s="11">
        <v>45</v>
      </c>
      <c r="D12" s="11" t="s">
        <v>201</v>
      </c>
      <c r="E12" s="11" t="s">
        <v>201</v>
      </c>
      <c r="F12" s="11" t="s">
        <v>201</v>
      </c>
      <c r="G12" s="11">
        <v>53</v>
      </c>
      <c r="H12" s="11">
        <v>51</v>
      </c>
    </row>
    <row r="13" spans="1:8" x14ac:dyDescent="0.3">
      <c r="B13" s="2" t="s">
        <v>34</v>
      </c>
      <c r="C13" s="11">
        <v>44</v>
      </c>
      <c r="D13" s="11">
        <v>35</v>
      </c>
      <c r="E13" s="11" t="s">
        <v>201</v>
      </c>
      <c r="F13" s="11">
        <v>32</v>
      </c>
      <c r="G13" s="11">
        <v>51</v>
      </c>
      <c r="H13" s="11">
        <v>32</v>
      </c>
    </row>
    <row r="14" spans="1:8" x14ac:dyDescent="0.3">
      <c r="B14" s="2" t="s">
        <v>35</v>
      </c>
      <c r="C14" s="11">
        <v>47</v>
      </c>
      <c r="D14" s="11" t="s">
        <v>201</v>
      </c>
      <c r="E14" s="11" t="s">
        <v>201</v>
      </c>
      <c r="F14" s="11" t="s">
        <v>201</v>
      </c>
      <c r="G14" s="11">
        <v>43</v>
      </c>
      <c r="H14" s="11">
        <v>42</v>
      </c>
    </row>
    <row r="15" spans="1:8" x14ac:dyDescent="0.3">
      <c r="B15" s="7" t="s">
        <v>39</v>
      </c>
      <c r="C15" s="12">
        <v>32</v>
      </c>
      <c r="D15" s="12" t="s">
        <v>201</v>
      </c>
      <c r="E15" s="12" t="s">
        <v>201</v>
      </c>
      <c r="F15" s="12" t="s">
        <v>201</v>
      </c>
      <c r="G15" s="12">
        <v>35</v>
      </c>
      <c r="H15" s="12">
        <v>41</v>
      </c>
    </row>
    <row r="16" spans="1:8" x14ac:dyDescent="0.3">
      <c r="B16" s="2" t="s">
        <v>40</v>
      </c>
      <c r="C16" s="11">
        <v>24</v>
      </c>
      <c r="D16" s="11" t="s">
        <v>201</v>
      </c>
      <c r="E16" s="11">
        <v>17</v>
      </c>
      <c r="F16" s="11" t="s">
        <v>201</v>
      </c>
      <c r="G16" s="11">
        <v>11</v>
      </c>
      <c r="H16" s="11">
        <v>16</v>
      </c>
    </row>
    <row r="17" spans="2:8" x14ac:dyDescent="0.3">
      <c r="B17" s="7" t="s">
        <v>47</v>
      </c>
      <c r="C17" s="12">
        <v>46</v>
      </c>
      <c r="D17" s="12" t="s">
        <v>201</v>
      </c>
      <c r="E17" s="12" t="s">
        <v>201</v>
      </c>
      <c r="F17" s="12" t="s">
        <v>201</v>
      </c>
      <c r="G17" s="12">
        <v>48</v>
      </c>
      <c r="H17" s="12">
        <v>18</v>
      </c>
    </row>
    <row r="18" spans="2:8" x14ac:dyDescent="0.3">
      <c r="B18" s="2" t="s">
        <v>49</v>
      </c>
      <c r="C18" s="11">
        <v>42</v>
      </c>
      <c r="D18" s="11" t="s">
        <v>201</v>
      </c>
      <c r="E18" s="11" t="s">
        <v>201</v>
      </c>
      <c r="F18" s="11" t="s">
        <v>201</v>
      </c>
      <c r="G18" s="11">
        <v>37</v>
      </c>
      <c r="H18" s="11">
        <v>44</v>
      </c>
    </row>
    <row r="19" spans="2:8" x14ac:dyDescent="0.3">
      <c r="B19" s="2" t="s">
        <v>53</v>
      </c>
      <c r="C19" s="11">
        <v>9</v>
      </c>
      <c r="D19" s="11">
        <v>13</v>
      </c>
      <c r="E19" s="11">
        <v>8</v>
      </c>
      <c r="F19" s="11">
        <v>1</v>
      </c>
      <c r="G19" s="11">
        <v>7</v>
      </c>
      <c r="H19" s="11">
        <v>7</v>
      </c>
    </row>
    <row r="20" spans="2:8" x14ac:dyDescent="0.3">
      <c r="B20" s="2" t="s">
        <v>55</v>
      </c>
      <c r="C20" s="11">
        <v>49</v>
      </c>
      <c r="D20" s="11" t="s">
        <v>201</v>
      </c>
      <c r="E20" s="11" t="s">
        <v>201</v>
      </c>
      <c r="F20" s="11" t="s">
        <v>201</v>
      </c>
      <c r="G20" s="11">
        <v>38</v>
      </c>
      <c r="H20" s="11">
        <v>38</v>
      </c>
    </row>
    <row r="21" spans="2:8" x14ac:dyDescent="0.3">
      <c r="B21" s="2" t="s">
        <v>56</v>
      </c>
      <c r="C21" s="11">
        <v>53</v>
      </c>
      <c r="D21" s="11" t="s">
        <v>201</v>
      </c>
      <c r="E21" s="11" t="s">
        <v>201</v>
      </c>
      <c r="F21" s="11" t="s">
        <v>201</v>
      </c>
      <c r="G21" s="11">
        <v>54</v>
      </c>
      <c r="H21" s="11">
        <v>53</v>
      </c>
    </row>
    <row r="22" spans="2:8" x14ac:dyDescent="0.3">
      <c r="B22" s="7" t="s">
        <v>58</v>
      </c>
      <c r="C22" s="12">
        <v>21</v>
      </c>
      <c r="D22" s="12" t="s">
        <v>201</v>
      </c>
      <c r="E22" s="12" t="s">
        <v>201</v>
      </c>
      <c r="F22" s="12" t="s">
        <v>201</v>
      </c>
      <c r="G22" s="12">
        <v>20</v>
      </c>
      <c r="H22" s="12">
        <v>14</v>
      </c>
    </row>
    <row r="23" spans="2:8" x14ac:dyDescent="0.3">
      <c r="B23" s="2" t="s">
        <v>59</v>
      </c>
      <c r="C23" s="11">
        <v>27</v>
      </c>
      <c r="D23" s="11">
        <v>31</v>
      </c>
      <c r="E23" s="11">
        <v>27</v>
      </c>
      <c r="F23" s="11">
        <v>17</v>
      </c>
      <c r="G23" s="11">
        <v>41</v>
      </c>
      <c r="H23" s="11">
        <v>15</v>
      </c>
    </row>
    <row r="24" spans="2:8" x14ac:dyDescent="0.3">
      <c r="B24" s="2" t="s">
        <v>63</v>
      </c>
      <c r="C24" s="11">
        <v>31</v>
      </c>
      <c r="D24" s="11">
        <v>29</v>
      </c>
      <c r="E24" s="11" t="s">
        <v>201</v>
      </c>
      <c r="F24" s="11">
        <v>29</v>
      </c>
      <c r="G24" s="11">
        <v>10</v>
      </c>
      <c r="H24" s="11">
        <v>27</v>
      </c>
    </row>
    <row r="25" spans="2:8" x14ac:dyDescent="0.3">
      <c r="B25" s="2" t="s">
        <v>64</v>
      </c>
      <c r="C25" s="11">
        <v>52</v>
      </c>
      <c r="D25" s="11">
        <v>24</v>
      </c>
      <c r="E25" s="11" t="s">
        <v>201</v>
      </c>
      <c r="F25" s="11">
        <v>9</v>
      </c>
      <c r="G25" s="11">
        <v>15</v>
      </c>
      <c r="H25" s="11">
        <v>31</v>
      </c>
    </row>
    <row r="26" spans="2:8" x14ac:dyDescent="0.3">
      <c r="B26" s="2" t="s">
        <v>67</v>
      </c>
      <c r="C26" s="13">
        <v>4</v>
      </c>
      <c r="D26" s="13">
        <v>15</v>
      </c>
      <c r="E26" s="13">
        <v>15</v>
      </c>
      <c r="F26" s="13">
        <v>6</v>
      </c>
      <c r="G26" s="13">
        <v>14</v>
      </c>
      <c r="H26" s="13">
        <v>3</v>
      </c>
    </row>
    <row r="27" spans="2:8" x14ac:dyDescent="0.3">
      <c r="B27" s="2" t="s">
        <v>71</v>
      </c>
      <c r="C27" s="11">
        <v>43</v>
      </c>
      <c r="D27" s="11">
        <v>9</v>
      </c>
      <c r="E27" s="11">
        <v>30</v>
      </c>
      <c r="F27" s="11">
        <v>26</v>
      </c>
      <c r="G27" s="11">
        <v>33</v>
      </c>
      <c r="H27" s="11">
        <v>37</v>
      </c>
    </row>
    <row r="28" spans="2:8" x14ac:dyDescent="0.3">
      <c r="B28" s="2" t="s">
        <v>72</v>
      </c>
      <c r="C28" s="11">
        <v>50</v>
      </c>
      <c r="D28" s="11" t="s">
        <v>201</v>
      </c>
      <c r="E28" s="11" t="s">
        <v>201</v>
      </c>
      <c r="F28" s="11" t="s">
        <v>201</v>
      </c>
      <c r="G28" s="11">
        <v>40</v>
      </c>
      <c r="H28" s="11">
        <v>43</v>
      </c>
    </row>
    <row r="29" spans="2:8" x14ac:dyDescent="0.3">
      <c r="B29" s="2" t="s">
        <v>89</v>
      </c>
      <c r="C29" s="11">
        <v>3</v>
      </c>
      <c r="D29" s="11">
        <v>3</v>
      </c>
      <c r="E29" s="11">
        <v>5</v>
      </c>
      <c r="F29" s="11">
        <v>3</v>
      </c>
      <c r="G29" s="11">
        <v>16</v>
      </c>
      <c r="H29" s="11">
        <v>5</v>
      </c>
    </row>
    <row r="30" spans="2:8" x14ac:dyDescent="0.3">
      <c r="B30" s="7" t="s">
        <v>96</v>
      </c>
      <c r="C30" s="12">
        <v>29</v>
      </c>
      <c r="D30" s="12">
        <v>25</v>
      </c>
      <c r="E30" s="12" t="s">
        <v>201</v>
      </c>
      <c r="F30" s="12">
        <v>23</v>
      </c>
      <c r="G30" s="12">
        <v>27</v>
      </c>
      <c r="H30" s="12">
        <v>22</v>
      </c>
    </row>
    <row r="31" spans="2:8" x14ac:dyDescent="0.3">
      <c r="B31" s="2" t="s">
        <v>97</v>
      </c>
      <c r="C31" s="11">
        <v>40</v>
      </c>
      <c r="D31" s="11" t="s">
        <v>201</v>
      </c>
      <c r="E31" s="11" t="s">
        <v>201</v>
      </c>
      <c r="F31" s="11" t="s">
        <v>201</v>
      </c>
      <c r="G31" s="11">
        <v>44</v>
      </c>
      <c r="H31" s="11">
        <v>33</v>
      </c>
    </row>
    <row r="32" spans="2:8" x14ac:dyDescent="0.3">
      <c r="B32" s="2" t="s">
        <v>98</v>
      </c>
      <c r="C32" s="11">
        <v>51</v>
      </c>
      <c r="D32" s="11" t="s">
        <v>201</v>
      </c>
      <c r="E32" s="11" t="s">
        <v>201</v>
      </c>
      <c r="F32" s="11" t="s">
        <v>201</v>
      </c>
      <c r="G32" s="11">
        <v>13</v>
      </c>
      <c r="H32" s="11">
        <v>54</v>
      </c>
    </row>
    <row r="33" spans="2:8" x14ac:dyDescent="0.3">
      <c r="B33" s="7" t="s">
        <v>102</v>
      </c>
      <c r="C33" s="12">
        <v>37</v>
      </c>
      <c r="D33" s="12">
        <v>22</v>
      </c>
      <c r="E33" s="12">
        <v>14</v>
      </c>
      <c r="F33" s="12">
        <v>30</v>
      </c>
      <c r="G33" s="12">
        <v>49</v>
      </c>
      <c r="H33" s="12">
        <v>36</v>
      </c>
    </row>
    <row r="34" spans="2:8" x14ac:dyDescent="0.3">
      <c r="B34" s="7" t="s">
        <v>103</v>
      </c>
      <c r="C34" s="12">
        <v>25</v>
      </c>
      <c r="D34" s="12">
        <v>27</v>
      </c>
      <c r="E34" s="12">
        <v>13</v>
      </c>
      <c r="F34" s="12">
        <v>33</v>
      </c>
      <c r="G34" s="12">
        <v>45</v>
      </c>
      <c r="H34" s="12">
        <v>13</v>
      </c>
    </row>
    <row r="35" spans="2:8" x14ac:dyDescent="0.3">
      <c r="B35" s="2" t="s">
        <v>106</v>
      </c>
      <c r="C35" s="11">
        <v>30</v>
      </c>
      <c r="D35" s="11">
        <v>21</v>
      </c>
      <c r="E35" s="11">
        <v>25</v>
      </c>
      <c r="F35" s="11">
        <v>21</v>
      </c>
      <c r="G35" s="11">
        <v>21</v>
      </c>
      <c r="H35" s="11">
        <v>17</v>
      </c>
    </row>
    <row r="36" spans="2:8" x14ac:dyDescent="0.3">
      <c r="B36" s="2" t="s">
        <v>109</v>
      </c>
      <c r="C36" s="11">
        <v>48</v>
      </c>
      <c r="D36" s="11">
        <v>33</v>
      </c>
      <c r="E36" s="11" t="s">
        <v>201</v>
      </c>
      <c r="F36" s="11">
        <v>14</v>
      </c>
      <c r="G36" s="11">
        <v>25</v>
      </c>
      <c r="H36" s="11">
        <v>29</v>
      </c>
    </row>
    <row r="37" spans="2:8" x14ac:dyDescent="0.3">
      <c r="B37" s="7" t="s">
        <v>110</v>
      </c>
      <c r="C37" s="12">
        <v>2</v>
      </c>
      <c r="D37" s="12">
        <v>1</v>
      </c>
      <c r="E37" s="12">
        <v>1</v>
      </c>
      <c r="F37" s="12">
        <v>4</v>
      </c>
      <c r="G37" s="12">
        <v>2</v>
      </c>
      <c r="H37" s="12">
        <v>8</v>
      </c>
    </row>
    <row r="38" spans="2:8" x14ac:dyDescent="0.3">
      <c r="B38" s="2" t="s">
        <v>116</v>
      </c>
      <c r="C38" s="11">
        <v>11</v>
      </c>
      <c r="D38" s="11">
        <v>6</v>
      </c>
      <c r="E38" s="11">
        <v>4</v>
      </c>
      <c r="F38" s="11">
        <v>15</v>
      </c>
      <c r="G38" s="11">
        <v>4</v>
      </c>
      <c r="H38" s="11">
        <v>6</v>
      </c>
    </row>
    <row r="39" spans="2:8" x14ac:dyDescent="0.3">
      <c r="B39" s="7" t="s">
        <v>117</v>
      </c>
      <c r="C39" s="12">
        <v>14</v>
      </c>
      <c r="D39" s="12">
        <v>28</v>
      </c>
      <c r="E39" s="12">
        <v>24</v>
      </c>
      <c r="F39" s="12">
        <v>34</v>
      </c>
      <c r="G39" s="12">
        <v>39</v>
      </c>
      <c r="H39" s="12">
        <v>50</v>
      </c>
    </row>
    <row r="40" spans="2:8" x14ac:dyDescent="0.3">
      <c r="B40" s="7" t="s">
        <v>119</v>
      </c>
      <c r="C40" s="12">
        <v>12</v>
      </c>
      <c r="D40" s="12">
        <v>23</v>
      </c>
      <c r="E40" s="12">
        <v>9</v>
      </c>
      <c r="F40" s="12">
        <v>20</v>
      </c>
      <c r="G40" s="12">
        <v>12</v>
      </c>
      <c r="H40" s="12">
        <v>40</v>
      </c>
    </row>
    <row r="41" spans="2:8" x14ac:dyDescent="0.3">
      <c r="B41" s="2" t="s">
        <v>125</v>
      </c>
      <c r="C41" s="11">
        <v>35</v>
      </c>
      <c r="D41" s="11" t="s">
        <v>201</v>
      </c>
      <c r="E41" s="11">
        <v>29</v>
      </c>
      <c r="F41" s="11" t="s">
        <v>201</v>
      </c>
      <c r="G41" s="11">
        <v>47</v>
      </c>
      <c r="H41" s="11">
        <v>26</v>
      </c>
    </row>
    <row r="42" spans="2:8" x14ac:dyDescent="0.3">
      <c r="B42" s="2" t="s">
        <v>126</v>
      </c>
      <c r="C42" s="13">
        <v>15</v>
      </c>
      <c r="D42" s="13">
        <v>8</v>
      </c>
      <c r="E42" s="13">
        <v>19</v>
      </c>
      <c r="F42" s="13">
        <v>25</v>
      </c>
      <c r="G42" s="13">
        <v>22</v>
      </c>
      <c r="H42" s="13">
        <v>4</v>
      </c>
    </row>
    <row r="43" spans="2:8" x14ac:dyDescent="0.3">
      <c r="B43" s="2" t="s">
        <v>144</v>
      </c>
      <c r="C43" s="11">
        <v>6</v>
      </c>
      <c r="D43" s="11">
        <v>2</v>
      </c>
      <c r="E43" s="11">
        <v>10</v>
      </c>
      <c r="F43" s="11">
        <v>11</v>
      </c>
      <c r="G43" s="11">
        <v>30</v>
      </c>
      <c r="H43" s="11">
        <v>2</v>
      </c>
    </row>
    <row r="44" spans="2:8" x14ac:dyDescent="0.3">
      <c r="B44" s="2" t="s">
        <v>150</v>
      </c>
      <c r="C44" s="11">
        <v>41</v>
      </c>
      <c r="D44" s="11" t="s">
        <v>201</v>
      </c>
      <c r="E44" s="11" t="s">
        <v>201</v>
      </c>
      <c r="F44" s="11" t="s">
        <v>201</v>
      </c>
      <c r="G44" s="11">
        <v>18</v>
      </c>
      <c r="H44" s="11">
        <v>47</v>
      </c>
    </row>
    <row r="45" spans="2:8" x14ac:dyDescent="0.3">
      <c r="B45" s="2" t="s">
        <v>152</v>
      </c>
      <c r="C45" s="11">
        <v>19</v>
      </c>
      <c r="D45" s="11">
        <v>14</v>
      </c>
      <c r="E45" s="11">
        <v>11</v>
      </c>
      <c r="F45" s="11">
        <v>7</v>
      </c>
      <c r="G45" s="11">
        <v>17</v>
      </c>
      <c r="H45" s="11">
        <v>10</v>
      </c>
    </row>
    <row r="46" spans="2:8" x14ac:dyDescent="0.3">
      <c r="B46" s="7" t="s">
        <v>154</v>
      </c>
      <c r="C46" s="12">
        <v>7</v>
      </c>
      <c r="D46" s="12">
        <v>5</v>
      </c>
      <c r="E46" s="12" t="s">
        <v>201</v>
      </c>
      <c r="F46" s="12">
        <v>2</v>
      </c>
      <c r="G46" s="12">
        <v>3</v>
      </c>
      <c r="H46" s="12">
        <v>52</v>
      </c>
    </row>
    <row r="47" spans="2:8" x14ac:dyDescent="0.3">
      <c r="B47" s="2" t="s">
        <v>155</v>
      </c>
      <c r="C47" s="11">
        <v>33</v>
      </c>
      <c r="D47" s="11" t="s">
        <v>201</v>
      </c>
      <c r="E47" s="11" t="s">
        <v>201</v>
      </c>
      <c r="F47" s="11" t="s">
        <v>201</v>
      </c>
      <c r="G47" s="11">
        <v>32</v>
      </c>
      <c r="H47" s="11">
        <v>46</v>
      </c>
    </row>
    <row r="48" spans="2:8" x14ac:dyDescent="0.3">
      <c r="B48" s="2" t="s">
        <v>160</v>
      </c>
      <c r="C48" s="11">
        <v>36</v>
      </c>
      <c r="D48" s="11" t="s">
        <v>201</v>
      </c>
      <c r="E48" s="11" t="s">
        <v>201</v>
      </c>
      <c r="F48" s="11" t="s">
        <v>201</v>
      </c>
      <c r="G48" s="11">
        <v>50</v>
      </c>
      <c r="H48" s="11">
        <v>48</v>
      </c>
    </row>
    <row r="49" spans="2:8" x14ac:dyDescent="0.3">
      <c r="B49" s="7" t="s">
        <v>161</v>
      </c>
      <c r="C49" s="12">
        <v>1</v>
      </c>
      <c r="D49" s="12">
        <v>4</v>
      </c>
      <c r="E49" s="12">
        <v>2</v>
      </c>
      <c r="F49" s="12">
        <v>27</v>
      </c>
      <c r="G49" s="12">
        <v>1</v>
      </c>
      <c r="H49" s="12">
        <v>1</v>
      </c>
    </row>
    <row r="50" spans="2:8" x14ac:dyDescent="0.3">
      <c r="B50" s="2" t="s">
        <v>162</v>
      </c>
      <c r="C50" s="13" t="s">
        <v>201</v>
      </c>
      <c r="D50" s="13" t="s">
        <v>201</v>
      </c>
      <c r="E50" s="13" t="s">
        <v>201</v>
      </c>
      <c r="F50" s="13" t="s">
        <v>201</v>
      </c>
      <c r="G50" s="13">
        <v>52</v>
      </c>
      <c r="H50" s="13">
        <v>49</v>
      </c>
    </row>
    <row r="51" spans="2:8" x14ac:dyDescent="0.3">
      <c r="B51" s="2" t="s">
        <v>165</v>
      </c>
      <c r="C51" s="11">
        <v>34</v>
      </c>
      <c r="D51" s="11" t="s">
        <v>201</v>
      </c>
      <c r="E51" s="11" t="s">
        <v>201</v>
      </c>
      <c r="F51" s="11" t="s">
        <v>201</v>
      </c>
      <c r="G51" s="11">
        <v>24</v>
      </c>
      <c r="H51" s="11">
        <v>39</v>
      </c>
    </row>
    <row r="52" spans="2:8" x14ac:dyDescent="0.3">
      <c r="B52" s="2" t="s">
        <v>173</v>
      </c>
      <c r="C52" s="11">
        <v>18</v>
      </c>
      <c r="D52" s="11" t="s">
        <v>201</v>
      </c>
      <c r="E52" s="11">
        <v>26</v>
      </c>
      <c r="F52" s="11" t="s">
        <v>201</v>
      </c>
      <c r="G52" s="11">
        <v>36</v>
      </c>
      <c r="H52" s="11">
        <v>34</v>
      </c>
    </row>
    <row r="53" spans="2:8" x14ac:dyDescent="0.3">
      <c r="B53" s="2" t="s">
        <v>176</v>
      </c>
      <c r="C53" s="11">
        <v>5</v>
      </c>
      <c r="D53" s="11">
        <v>7</v>
      </c>
      <c r="E53" s="11">
        <v>3</v>
      </c>
      <c r="F53" s="11">
        <v>5</v>
      </c>
      <c r="G53" s="11">
        <v>5</v>
      </c>
      <c r="H53" s="11">
        <v>35</v>
      </c>
    </row>
    <row r="54" spans="2:8" x14ac:dyDescent="0.3">
      <c r="B54" s="2" t="s">
        <v>180</v>
      </c>
      <c r="C54" s="11">
        <v>8</v>
      </c>
      <c r="D54" s="11">
        <v>11</v>
      </c>
      <c r="E54" s="11">
        <v>20</v>
      </c>
      <c r="F54" s="11">
        <v>24</v>
      </c>
      <c r="G54" s="11">
        <v>31</v>
      </c>
      <c r="H54" s="11">
        <v>11</v>
      </c>
    </row>
    <row r="55" spans="2:8" x14ac:dyDescent="0.3">
      <c r="B55" s="7" t="s">
        <v>184</v>
      </c>
      <c r="C55" s="12">
        <v>10</v>
      </c>
      <c r="D55" s="12">
        <v>19</v>
      </c>
      <c r="E55" s="12">
        <v>7</v>
      </c>
      <c r="F55" s="12">
        <v>16</v>
      </c>
      <c r="G55" s="12">
        <v>28</v>
      </c>
      <c r="H55" s="12">
        <v>19</v>
      </c>
    </row>
    <row r="56" spans="2:8" x14ac:dyDescent="0.3">
      <c r="B56" s="7" t="s">
        <v>192</v>
      </c>
      <c r="C56" s="12">
        <v>39</v>
      </c>
      <c r="D56" s="12">
        <v>10</v>
      </c>
      <c r="E56" s="12">
        <v>22</v>
      </c>
      <c r="F56" s="12">
        <v>22</v>
      </c>
      <c r="G56" s="12">
        <v>23</v>
      </c>
      <c r="H56" s="12">
        <v>20</v>
      </c>
    </row>
    <row r="57" spans="2:8" x14ac:dyDescent="0.3">
      <c r="B57" s="7" t="s">
        <v>193</v>
      </c>
      <c r="C57" s="12">
        <v>13</v>
      </c>
      <c r="D57" s="12">
        <v>30</v>
      </c>
      <c r="E57" s="12">
        <v>16</v>
      </c>
      <c r="F57" s="12">
        <v>13</v>
      </c>
      <c r="G57" s="12">
        <v>19</v>
      </c>
      <c r="H57" s="12">
        <v>24</v>
      </c>
    </row>
    <row r="58" spans="2:8" x14ac:dyDescent="0.3">
      <c r="B58" s="4"/>
      <c r="C58" s="4"/>
      <c r="D58" s="4"/>
      <c r="E58" s="4"/>
      <c r="F58" s="4"/>
      <c r="G58" s="4"/>
      <c r="H58" s="4"/>
    </row>
    <row r="59" spans="2:8" x14ac:dyDescent="0.3">
      <c r="B59" s="4"/>
      <c r="C59" s="5"/>
      <c r="D59" s="5"/>
      <c r="E59" s="5"/>
      <c r="F59" s="5"/>
      <c r="G59" s="4"/>
      <c r="H59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C61F-A705-4481-A229-FDDDA0904F01}">
  <dimension ref="A1:I21"/>
  <sheetViews>
    <sheetView zoomScale="67" zoomScaleNormal="85" workbookViewId="0">
      <selection activeCell="D32" sqref="D32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9" ht="21" x14ac:dyDescent="0.4">
      <c r="A1" s="9" t="s">
        <v>223</v>
      </c>
    </row>
    <row r="3" spans="1:9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  <c r="I3" s="1" t="s">
        <v>222</v>
      </c>
    </row>
    <row r="4" spans="1:9" x14ac:dyDescent="0.3">
      <c r="B4" s="1" t="s">
        <v>205</v>
      </c>
      <c r="C4" s="16">
        <v>0.48820000000000002</v>
      </c>
      <c r="D4" s="17">
        <v>36.749506966275099</v>
      </c>
      <c r="E4" s="16">
        <v>15</v>
      </c>
      <c r="F4" s="16">
        <v>24.0934968</v>
      </c>
      <c r="G4" s="16">
        <v>9.9342859863739399</v>
      </c>
      <c r="H4" s="16">
        <v>44.5</v>
      </c>
      <c r="I4" s="16">
        <f>SUM(C4:H4)</f>
        <v>130.76548975264905</v>
      </c>
    </row>
    <row r="5" spans="1:9" x14ac:dyDescent="0.3">
      <c r="B5" s="1" t="s">
        <v>206</v>
      </c>
      <c r="C5" s="16">
        <v>0.36470000000000002</v>
      </c>
      <c r="D5" s="17">
        <v>53.840058943925698</v>
      </c>
      <c r="E5" s="16">
        <v>22.9</v>
      </c>
      <c r="F5" s="16">
        <v>44.893459483333302</v>
      </c>
      <c r="G5" s="18">
        <v>30.904914392129601</v>
      </c>
      <c r="H5" s="16">
        <v>57.83</v>
      </c>
      <c r="I5" s="16">
        <f>SUM(C5:H5)</f>
        <v>210.73313281938863</v>
      </c>
    </row>
    <row r="6" spans="1:9" x14ac:dyDescent="0.3">
      <c r="B6" s="1" t="s">
        <v>207</v>
      </c>
      <c r="C6" s="16">
        <v>0.1235</v>
      </c>
      <c r="D6" s="16"/>
      <c r="E6" s="16"/>
      <c r="F6" s="16"/>
      <c r="G6" s="18">
        <v>9.5803383116607499</v>
      </c>
      <c r="H6" s="16">
        <v>28</v>
      </c>
      <c r="I6" s="16">
        <f t="shared" ref="I6:I19" si="0">SUM(C6:H6)</f>
        <v>37.703838311660746</v>
      </c>
    </row>
    <row r="7" spans="1:9" x14ac:dyDescent="0.3">
      <c r="B7" s="1" t="s">
        <v>208</v>
      </c>
      <c r="C7" s="16">
        <v>0.12939999999999999</v>
      </c>
      <c r="D7" s="17">
        <v>40.5</v>
      </c>
      <c r="E7" s="16"/>
      <c r="F7" s="16"/>
      <c r="G7" s="18">
        <v>7.5167152807084996</v>
      </c>
      <c r="H7" s="16">
        <v>50.33</v>
      </c>
      <c r="I7" s="16">
        <f t="shared" si="0"/>
        <v>98.476115280708498</v>
      </c>
    </row>
    <row r="8" spans="1:9" x14ac:dyDescent="0.3">
      <c r="B8" s="1" t="s">
        <v>58</v>
      </c>
      <c r="C8" s="16">
        <v>0.48820000000000002</v>
      </c>
      <c r="D8" s="17">
        <v>50.7</v>
      </c>
      <c r="E8" s="17"/>
      <c r="F8" s="16">
        <v>41.1</v>
      </c>
      <c r="G8" s="18">
        <v>18.6720393366042</v>
      </c>
      <c r="H8" s="16">
        <v>51.83</v>
      </c>
      <c r="I8" s="16">
        <f t="shared" si="0"/>
        <v>162.7902393366042</v>
      </c>
    </row>
    <row r="9" spans="1:9" x14ac:dyDescent="0.3">
      <c r="B9" s="1" t="s">
        <v>209</v>
      </c>
      <c r="C9" s="16">
        <v>0.35289999999999999</v>
      </c>
      <c r="D9" s="17">
        <v>50.097054618249999</v>
      </c>
      <c r="E9" s="16"/>
      <c r="F9" s="16">
        <v>41.488095116666699</v>
      </c>
      <c r="G9" s="18">
        <v>17.038716467996402</v>
      </c>
      <c r="H9" s="16">
        <v>46.17</v>
      </c>
      <c r="I9" s="16">
        <f t="shared" si="0"/>
        <v>155.14676620291311</v>
      </c>
    </row>
    <row r="10" spans="1:9" x14ac:dyDescent="0.3">
      <c r="B10" s="1" t="s">
        <v>210</v>
      </c>
      <c r="C10" s="16">
        <v>0.28820000000000001</v>
      </c>
      <c r="D10" s="17">
        <v>51.327608564684603</v>
      </c>
      <c r="E10" s="16">
        <v>22.5</v>
      </c>
      <c r="F10" s="16">
        <v>35.451976449999997</v>
      </c>
      <c r="G10" s="18">
        <v>7.0404071695979402</v>
      </c>
      <c r="H10" s="16">
        <v>35.17</v>
      </c>
      <c r="I10" s="16">
        <f t="shared" si="0"/>
        <v>151.77819218428255</v>
      </c>
    </row>
    <row r="11" spans="1:9" x14ac:dyDescent="0.3">
      <c r="B11" s="1" t="s">
        <v>211</v>
      </c>
      <c r="C11" s="16">
        <v>0.42349999999999999</v>
      </c>
      <c r="D11" s="17">
        <v>48.765914252864597</v>
      </c>
      <c r="E11" s="16">
        <v>22.9</v>
      </c>
      <c r="F11" s="16">
        <v>30.7085315333333</v>
      </c>
      <c r="G11" s="18">
        <v>8.9031497270377802</v>
      </c>
      <c r="H11" s="16">
        <v>55.33</v>
      </c>
      <c r="I11" s="16">
        <f t="shared" si="0"/>
        <v>167.0310955132357</v>
      </c>
    </row>
    <row r="12" spans="1:9" x14ac:dyDescent="0.3">
      <c r="B12" s="1" t="s">
        <v>212</v>
      </c>
      <c r="C12" s="16">
        <v>0.7</v>
      </c>
      <c r="D12" s="17">
        <v>66.132104453052094</v>
      </c>
      <c r="E12" s="16">
        <v>35.200000000000003</v>
      </c>
      <c r="F12" s="16">
        <v>55.747040116666703</v>
      </c>
      <c r="G12" s="18">
        <v>62.429835619795703</v>
      </c>
      <c r="H12" s="16">
        <v>60.83</v>
      </c>
      <c r="I12" s="16">
        <f t="shared" si="0"/>
        <v>281.03898018951452</v>
      </c>
    </row>
    <row r="13" spans="1:9" x14ac:dyDescent="0.3">
      <c r="B13" s="1" t="s">
        <v>213</v>
      </c>
      <c r="C13" s="16">
        <v>0.51759999999999995</v>
      </c>
      <c r="D13" s="17">
        <v>46.772769511485301</v>
      </c>
      <c r="E13" s="16">
        <v>19.7</v>
      </c>
      <c r="F13" s="16">
        <v>28.988122933333301</v>
      </c>
      <c r="G13" s="18">
        <v>10.8999185993257</v>
      </c>
      <c r="H13" s="16">
        <v>17</v>
      </c>
      <c r="I13" s="16">
        <f t="shared" si="0"/>
        <v>123.8784110441443</v>
      </c>
    </row>
    <row r="14" spans="1:9" x14ac:dyDescent="0.3">
      <c r="B14" s="1" t="s">
        <v>214</v>
      </c>
      <c r="C14" s="16">
        <v>0.52349999999999997</v>
      </c>
      <c r="D14" s="17">
        <v>51.208133829609402</v>
      </c>
      <c r="E14" s="16">
        <v>24.3</v>
      </c>
      <c r="F14" s="16">
        <v>43.9040462166667</v>
      </c>
      <c r="G14" s="18">
        <v>27.102570517548202</v>
      </c>
      <c r="H14" s="16">
        <v>29.67</v>
      </c>
      <c r="I14" s="16">
        <f t="shared" si="0"/>
        <v>176.70825056382432</v>
      </c>
    </row>
    <row r="15" spans="1:9" x14ac:dyDescent="0.3">
      <c r="B15" s="1" t="s">
        <v>215</v>
      </c>
      <c r="C15" s="16">
        <v>0.61760000000000004</v>
      </c>
      <c r="D15" s="17">
        <v>61.488193878799898</v>
      </c>
      <c r="E15" s="16"/>
      <c r="F15" s="16">
        <v>59.882442150000003</v>
      </c>
      <c r="G15" s="18">
        <v>60.602594551011101</v>
      </c>
      <c r="H15" s="16">
        <v>14</v>
      </c>
      <c r="I15" s="16">
        <f t="shared" si="0"/>
        <v>196.59083057981101</v>
      </c>
    </row>
    <row r="16" spans="1:9" x14ac:dyDescent="0.3">
      <c r="B16" s="1" t="s">
        <v>216</v>
      </c>
      <c r="C16" s="16">
        <v>0.74709999999999999</v>
      </c>
      <c r="D16" s="17">
        <v>61.859229971477298</v>
      </c>
      <c r="E16" s="16">
        <v>32.700000000000003</v>
      </c>
      <c r="F16" s="16">
        <v>37.881787616666699</v>
      </c>
      <c r="G16" s="18">
        <v>71.813280245788405</v>
      </c>
      <c r="H16" s="16">
        <v>74.5</v>
      </c>
      <c r="I16" s="16">
        <f t="shared" si="0"/>
        <v>279.5013978339324</v>
      </c>
    </row>
    <row r="17" spans="2:9" x14ac:dyDescent="0.3">
      <c r="B17" s="1" t="s">
        <v>217</v>
      </c>
      <c r="C17" s="16">
        <v>0.55289999999999995</v>
      </c>
      <c r="D17" s="17">
        <v>53.343823816926701</v>
      </c>
      <c r="E17" s="16">
        <v>25.6</v>
      </c>
      <c r="F17" s="16">
        <v>47.769304116666703</v>
      </c>
      <c r="G17" s="18">
        <v>16.9487131638795</v>
      </c>
      <c r="H17" s="16">
        <v>49.33</v>
      </c>
      <c r="I17" s="16">
        <f t="shared" si="0"/>
        <v>193.54474109747292</v>
      </c>
    </row>
    <row r="18" spans="2:9" x14ac:dyDescent="0.3">
      <c r="B18" s="1" t="s">
        <v>218</v>
      </c>
      <c r="C18" s="16">
        <v>0.25879999999999997</v>
      </c>
      <c r="D18" s="17">
        <v>56.441339640913398</v>
      </c>
      <c r="E18" s="16">
        <v>19.8</v>
      </c>
      <c r="F18" s="16">
        <v>41.684301699999999</v>
      </c>
      <c r="G18" s="18">
        <v>17.544432959511699</v>
      </c>
      <c r="H18" s="16">
        <v>49</v>
      </c>
      <c r="I18" s="16">
        <f t="shared" si="0"/>
        <v>184.7288743004251</v>
      </c>
    </row>
    <row r="19" spans="2:9" x14ac:dyDescent="0.3">
      <c r="B19" s="1" t="s">
        <v>219</v>
      </c>
      <c r="C19" s="16">
        <v>0.52349999999999997</v>
      </c>
      <c r="D19" s="17">
        <v>45.813765924057797</v>
      </c>
      <c r="E19" s="16">
        <v>21.9</v>
      </c>
      <c r="F19" s="16">
        <v>48.262751100000003</v>
      </c>
      <c r="G19" s="18">
        <v>19.543353648154401</v>
      </c>
      <c r="H19" s="16">
        <v>45.83</v>
      </c>
      <c r="I19" s="16">
        <f t="shared" si="0"/>
        <v>181.87337067221222</v>
      </c>
    </row>
    <row r="20" spans="2:9" x14ac:dyDescent="0.3">
      <c r="B20" s="21" t="s">
        <v>220</v>
      </c>
      <c r="C20" s="20">
        <f>0.5765</f>
        <v>0.57650000000000001</v>
      </c>
      <c r="D20" s="20">
        <v>59.914138379810296</v>
      </c>
      <c r="E20" s="20">
        <v>31.7</v>
      </c>
      <c r="F20" s="20">
        <v>53.447977708333298</v>
      </c>
      <c r="G20" s="20"/>
      <c r="H20" s="20">
        <v>50.5</v>
      </c>
      <c r="I20" s="16"/>
    </row>
    <row r="21" spans="2:9" x14ac:dyDescent="0.3">
      <c r="B21" s="21" t="s">
        <v>221</v>
      </c>
      <c r="C21" s="20">
        <v>0.35880000000000001</v>
      </c>
      <c r="D21" s="20">
        <v>53.698250150996799</v>
      </c>
      <c r="E21" s="20">
        <v>21.9</v>
      </c>
      <c r="F21" s="20">
        <v>44.893459483333302</v>
      </c>
      <c r="G21" s="20">
        <v>16.993714815937949</v>
      </c>
      <c r="H21" s="20">
        <v>42.335000000000001</v>
      </c>
      <c r="I21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DD79-0133-46E9-B764-F0FD3D82D17D}">
  <dimension ref="A1:H19"/>
  <sheetViews>
    <sheetView zoomScale="67" zoomScaleNormal="85" workbookViewId="0">
      <selection activeCell="E39" sqref="E39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bestFit="1" customWidth="1"/>
    <col min="5" max="5" width="50.33203125" bestFit="1" customWidth="1"/>
    <col min="6" max="6" width="39.5546875" bestFit="1" customWidth="1"/>
    <col min="7" max="7" width="33.109375" bestFit="1" customWidth="1"/>
    <col min="8" max="8" width="46.6640625" bestFit="1" customWidth="1"/>
  </cols>
  <sheetData>
    <row r="1" spans="1:8" ht="21" x14ac:dyDescent="0.4">
      <c r="A1" s="9" t="s">
        <v>224</v>
      </c>
    </row>
    <row r="3" spans="1:8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</row>
    <row r="4" spans="1:8" x14ac:dyDescent="0.3">
      <c r="B4" s="1" t="s">
        <v>205</v>
      </c>
      <c r="C4" s="23">
        <v>8</v>
      </c>
      <c r="D4" s="24">
        <v>15</v>
      </c>
      <c r="E4" s="23">
        <v>11</v>
      </c>
      <c r="F4" s="23">
        <v>14</v>
      </c>
      <c r="G4" s="23">
        <v>12</v>
      </c>
      <c r="H4" s="23">
        <v>11</v>
      </c>
    </row>
    <row r="5" spans="1:8" x14ac:dyDescent="0.3">
      <c r="B5" s="1" t="s">
        <v>206</v>
      </c>
      <c r="C5" s="23">
        <v>11</v>
      </c>
      <c r="D5" s="24">
        <v>5</v>
      </c>
      <c r="E5" s="23">
        <v>5</v>
      </c>
      <c r="F5" s="23">
        <v>5</v>
      </c>
      <c r="G5" s="25">
        <v>4</v>
      </c>
      <c r="H5" s="23">
        <v>3</v>
      </c>
    </row>
    <row r="6" spans="1:8" x14ac:dyDescent="0.3">
      <c r="B6" s="1" t="s">
        <v>207</v>
      </c>
      <c r="C6" s="23">
        <v>16</v>
      </c>
      <c r="D6" s="23" t="s">
        <v>201</v>
      </c>
      <c r="E6" s="23" t="s">
        <v>201</v>
      </c>
      <c r="F6" s="23" t="s">
        <v>201</v>
      </c>
      <c r="G6" s="25">
        <v>13</v>
      </c>
      <c r="H6" s="23">
        <v>14</v>
      </c>
    </row>
    <row r="7" spans="1:8" x14ac:dyDescent="0.3">
      <c r="B7" s="1" t="s">
        <v>208</v>
      </c>
      <c r="C7" s="23">
        <v>15</v>
      </c>
      <c r="D7" s="24">
        <v>14</v>
      </c>
      <c r="E7" s="23" t="s">
        <v>201</v>
      </c>
      <c r="F7" s="23" t="s">
        <v>201</v>
      </c>
      <c r="G7" s="25">
        <v>15</v>
      </c>
      <c r="H7" s="23">
        <v>6</v>
      </c>
    </row>
    <row r="8" spans="1:8" x14ac:dyDescent="0.3">
      <c r="B8" s="1" t="s">
        <v>58</v>
      </c>
      <c r="C8" s="23">
        <v>9</v>
      </c>
      <c r="D8" s="24">
        <v>9</v>
      </c>
      <c r="E8" s="24" t="s">
        <v>201</v>
      </c>
      <c r="F8" s="23">
        <v>9</v>
      </c>
      <c r="G8" s="25">
        <v>7</v>
      </c>
      <c r="H8" s="23">
        <v>5</v>
      </c>
    </row>
    <row r="9" spans="1:8" x14ac:dyDescent="0.3">
      <c r="B9" s="1" t="s">
        <v>209</v>
      </c>
      <c r="C9" s="23">
        <v>12</v>
      </c>
      <c r="D9" s="24">
        <v>10</v>
      </c>
      <c r="E9" s="23" t="s">
        <v>201</v>
      </c>
      <c r="F9" s="23">
        <v>8</v>
      </c>
      <c r="G9" s="25">
        <v>9</v>
      </c>
      <c r="H9" s="23">
        <v>9</v>
      </c>
    </row>
    <row r="10" spans="1:8" x14ac:dyDescent="0.3">
      <c r="B10" s="1" t="s">
        <v>210</v>
      </c>
      <c r="C10" s="23">
        <v>13</v>
      </c>
      <c r="D10" s="24">
        <v>7</v>
      </c>
      <c r="E10" s="23">
        <v>7</v>
      </c>
      <c r="F10" s="23">
        <v>11</v>
      </c>
      <c r="G10" s="25">
        <v>16</v>
      </c>
      <c r="H10" s="23">
        <v>12</v>
      </c>
    </row>
    <row r="11" spans="1:8" x14ac:dyDescent="0.3">
      <c r="B11" s="1" t="s">
        <v>211</v>
      </c>
      <c r="C11" s="23">
        <v>10</v>
      </c>
      <c r="D11" s="24">
        <v>11</v>
      </c>
      <c r="E11" s="23">
        <v>6</v>
      </c>
      <c r="F11" s="23">
        <v>12</v>
      </c>
      <c r="G11" s="25">
        <v>14</v>
      </c>
      <c r="H11" s="23">
        <v>4</v>
      </c>
    </row>
    <row r="12" spans="1:8" x14ac:dyDescent="0.3">
      <c r="B12" s="1" t="s">
        <v>212</v>
      </c>
      <c r="C12" s="23">
        <v>2</v>
      </c>
      <c r="D12" s="24">
        <v>1</v>
      </c>
      <c r="E12" s="23">
        <v>1</v>
      </c>
      <c r="F12" s="23">
        <v>2</v>
      </c>
      <c r="G12" s="25">
        <v>2</v>
      </c>
      <c r="H12" s="23">
        <v>2</v>
      </c>
    </row>
    <row r="13" spans="1:8" x14ac:dyDescent="0.3">
      <c r="B13" s="1" t="s">
        <v>213</v>
      </c>
      <c r="C13" s="23">
        <v>7</v>
      </c>
      <c r="D13" s="24">
        <v>12</v>
      </c>
      <c r="E13" s="23">
        <v>10</v>
      </c>
      <c r="F13" s="23">
        <v>13</v>
      </c>
      <c r="G13" s="25">
        <v>11</v>
      </c>
      <c r="H13" s="23">
        <v>15</v>
      </c>
    </row>
    <row r="14" spans="1:8" x14ac:dyDescent="0.3">
      <c r="B14" s="1" t="s">
        <v>214</v>
      </c>
      <c r="C14" s="23">
        <v>5</v>
      </c>
      <c r="D14" s="24">
        <v>8</v>
      </c>
      <c r="E14" s="23">
        <v>4</v>
      </c>
      <c r="F14" s="23">
        <v>6</v>
      </c>
      <c r="G14" s="25">
        <v>5</v>
      </c>
      <c r="H14" s="23">
        <v>13</v>
      </c>
    </row>
    <row r="15" spans="1:8" x14ac:dyDescent="0.3">
      <c r="B15" s="1" t="s">
        <v>215</v>
      </c>
      <c r="C15" s="23">
        <v>3</v>
      </c>
      <c r="D15" s="24">
        <v>3</v>
      </c>
      <c r="E15" s="23" t="s">
        <v>201</v>
      </c>
      <c r="F15" s="23">
        <v>1</v>
      </c>
      <c r="G15" s="25">
        <v>3</v>
      </c>
      <c r="H15" s="23">
        <v>16</v>
      </c>
    </row>
    <row r="16" spans="1:8" x14ac:dyDescent="0.3">
      <c r="B16" s="1" t="s">
        <v>216</v>
      </c>
      <c r="C16" s="23">
        <v>1</v>
      </c>
      <c r="D16" s="24">
        <v>2</v>
      </c>
      <c r="E16" s="23">
        <v>2</v>
      </c>
      <c r="F16" s="23">
        <v>10</v>
      </c>
      <c r="G16" s="25">
        <v>1</v>
      </c>
      <c r="H16" s="23">
        <v>1</v>
      </c>
    </row>
    <row r="17" spans="2:8" x14ac:dyDescent="0.3">
      <c r="B17" s="1" t="s">
        <v>217</v>
      </c>
      <c r="C17" s="23">
        <v>4</v>
      </c>
      <c r="D17" s="24">
        <v>6</v>
      </c>
      <c r="E17" s="23">
        <v>3</v>
      </c>
      <c r="F17" s="23">
        <v>4</v>
      </c>
      <c r="G17" s="25">
        <v>10</v>
      </c>
      <c r="H17" s="23">
        <v>7</v>
      </c>
    </row>
    <row r="18" spans="2:8" x14ac:dyDescent="0.3">
      <c r="B18" s="1" t="s">
        <v>218</v>
      </c>
      <c r="C18" s="23">
        <v>14</v>
      </c>
      <c r="D18" s="24">
        <v>4</v>
      </c>
      <c r="E18" s="23">
        <v>9</v>
      </c>
      <c r="F18" s="23">
        <v>7</v>
      </c>
      <c r="G18" s="25">
        <v>8</v>
      </c>
      <c r="H18" s="23">
        <v>8</v>
      </c>
    </row>
    <row r="19" spans="2:8" x14ac:dyDescent="0.3">
      <c r="B19" s="1" t="s">
        <v>219</v>
      </c>
      <c r="C19" s="23">
        <v>6</v>
      </c>
      <c r="D19" s="24">
        <v>13</v>
      </c>
      <c r="E19" s="23">
        <v>8</v>
      </c>
      <c r="F19" s="23">
        <v>3</v>
      </c>
      <c r="G19" s="25">
        <v>6</v>
      </c>
      <c r="H19" s="23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F434-DDC1-4783-B200-7799D0CDE7C1}">
  <dimension ref="A1:I69"/>
  <sheetViews>
    <sheetView tabSelected="1" zoomScale="67" zoomScaleNormal="85" workbookViewId="0">
      <selection activeCell="D29" sqref="D29"/>
    </sheetView>
  </sheetViews>
  <sheetFormatPr defaultRowHeight="14.4" x14ac:dyDescent="0.3"/>
  <cols>
    <col min="1" max="1" width="6.109375" customWidth="1"/>
    <col min="2" max="2" width="57.6640625" bestFit="1" customWidth="1"/>
    <col min="3" max="3" width="34.109375" bestFit="1" customWidth="1"/>
    <col min="4" max="4" width="30.77734375" customWidth="1"/>
    <col min="5" max="5" width="50.33203125" customWidth="1"/>
    <col min="6" max="6" width="39.5546875" customWidth="1"/>
    <col min="7" max="7" width="33.109375" customWidth="1"/>
    <col min="8" max="8" width="46.6640625" customWidth="1"/>
  </cols>
  <sheetData>
    <row r="1" spans="1:9" ht="21" x14ac:dyDescent="0.4">
      <c r="A1" s="9" t="s">
        <v>226</v>
      </c>
    </row>
    <row r="3" spans="1:9" x14ac:dyDescent="0.3">
      <c r="B3" s="1" t="s">
        <v>0</v>
      </c>
      <c r="C3" s="2" t="s">
        <v>195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200</v>
      </c>
      <c r="I3" s="1" t="s">
        <v>222</v>
      </c>
    </row>
    <row r="4" spans="1:9" x14ac:dyDescent="0.3">
      <c r="A4">
        <f>COUNT(C4:H4)</f>
        <v>6</v>
      </c>
      <c r="B4" s="1" t="s">
        <v>205</v>
      </c>
      <c r="C4" s="19">
        <f>0.4882/1</f>
        <v>0.48820000000000002</v>
      </c>
      <c r="D4" s="19">
        <f>36.7495069662751/100</f>
        <v>0.36749506966275097</v>
      </c>
      <c r="E4" s="19">
        <f>15/100</f>
        <v>0.15</v>
      </c>
      <c r="F4" s="19">
        <f>24.0934968/100</f>
        <v>0.240934968</v>
      </c>
      <c r="G4" s="19">
        <f>9.93428598637394/100</f>
        <v>9.9342859863739405E-2</v>
      </c>
      <c r="H4" s="19">
        <f>44.5/100</f>
        <v>0.44500000000000001</v>
      </c>
      <c r="I4" s="26">
        <f>SUM(C4:H4)</f>
        <v>1.7909728975264902</v>
      </c>
    </row>
    <row r="5" spans="1:9" x14ac:dyDescent="0.3">
      <c r="A5">
        <f t="shared" ref="A5:A19" si="0">COUNT(C5:H5)</f>
        <v>6</v>
      </c>
      <c r="B5" s="1" t="s">
        <v>206</v>
      </c>
      <c r="C5" s="19">
        <f>0.3647/1</f>
        <v>0.36470000000000002</v>
      </c>
      <c r="D5" s="19">
        <f>53.8400589439257/100</f>
        <v>0.53840058943925695</v>
      </c>
      <c r="E5" s="19">
        <f>22.9/100</f>
        <v>0.22899999999999998</v>
      </c>
      <c r="F5" s="19">
        <f>44.8934594833333/100</f>
        <v>0.44893459483333303</v>
      </c>
      <c r="G5" s="19">
        <f>30.9049143921296/100</f>
        <v>0.30904914392129601</v>
      </c>
      <c r="H5" s="19">
        <f>57.83/100</f>
        <v>0.57830000000000004</v>
      </c>
      <c r="I5" s="26">
        <f t="shared" ref="I5:I21" si="1">SUM(C5:H5)</f>
        <v>2.4683843281938858</v>
      </c>
    </row>
    <row r="6" spans="1:9" x14ac:dyDescent="0.3">
      <c r="A6">
        <f t="shared" si="0"/>
        <v>3</v>
      </c>
      <c r="B6" s="1" t="s">
        <v>207</v>
      </c>
      <c r="C6" s="19">
        <f>0.1235/1</f>
        <v>0.1235</v>
      </c>
      <c r="D6" s="19"/>
      <c r="E6" s="19"/>
      <c r="F6" s="19"/>
      <c r="G6" s="19">
        <f>9.58033831166075/100</f>
        <v>9.5803383116607493E-2</v>
      </c>
      <c r="H6" s="19">
        <f>28/100</f>
        <v>0.28000000000000003</v>
      </c>
      <c r="I6" s="26">
        <f t="shared" si="1"/>
        <v>0.49930338311660749</v>
      </c>
    </row>
    <row r="7" spans="1:9" x14ac:dyDescent="0.3">
      <c r="A7">
        <f t="shared" si="0"/>
        <v>4</v>
      </c>
      <c r="B7" s="1" t="s">
        <v>208</v>
      </c>
      <c r="C7" s="19">
        <f>0.1294/1</f>
        <v>0.12939999999999999</v>
      </c>
      <c r="D7" s="19">
        <f>40.5/100</f>
        <v>0.40500000000000003</v>
      </c>
      <c r="E7" s="19"/>
      <c r="F7" s="19"/>
      <c r="G7" s="19">
        <f>7.5167152807085/100</f>
        <v>7.5167152807084997E-2</v>
      </c>
      <c r="H7" s="19">
        <f>50.33/100</f>
        <v>0.50329999999999997</v>
      </c>
      <c r="I7" s="26">
        <f t="shared" si="1"/>
        <v>1.1128671528070848</v>
      </c>
    </row>
    <row r="8" spans="1:9" x14ac:dyDescent="0.3">
      <c r="A8">
        <f t="shared" si="0"/>
        <v>5</v>
      </c>
      <c r="B8" s="1" t="s">
        <v>58</v>
      </c>
      <c r="C8" s="19">
        <f>0.4882/1</f>
        <v>0.48820000000000002</v>
      </c>
      <c r="D8" s="19">
        <f>50.7/100</f>
        <v>0.50700000000000001</v>
      </c>
      <c r="E8" s="19"/>
      <c r="F8" s="19">
        <f>41.1/100</f>
        <v>0.41100000000000003</v>
      </c>
      <c r="G8" s="19">
        <f>18.6720393366042/100</f>
        <v>0.18672039336604201</v>
      </c>
      <c r="H8" s="19">
        <f>51.83/100</f>
        <v>0.51829999999999998</v>
      </c>
      <c r="I8" s="26">
        <f t="shared" si="1"/>
        <v>2.1112203933660423</v>
      </c>
    </row>
    <row r="9" spans="1:9" x14ac:dyDescent="0.3">
      <c r="A9">
        <f t="shared" si="0"/>
        <v>5</v>
      </c>
      <c r="B9" s="1" t="s">
        <v>209</v>
      </c>
      <c r="C9" s="19">
        <f>0.3529/1</f>
        <v>0.35289999999999999</v>
      </c>
      <c r="D9" s="19">
        <f>50.09705461825/100</f>
        <v>0.50097054618250003</v>
      </c>
      <c r="E9" s="19"/>
      <c r="F9" s="19">
        <f>41.4880951166667/100</f>
        <v>0.41488095116666701</v>
      </c>
      <c r="G9" s="19">
        <f>17.0387164679964/100</f>
        <v>0.17038716467996401</v>
      </c>
      <c r="H9" s="19">
        <f>46.17/100</f>
        <v>0.4617</v>
      </c>
      <c r="I9" s="26">
        <f t="shared" si="1"/>
        <v>1.9008386620291311</v>
      </c>
    </row>
    <row r="10" spans="1:9" x14ac:dyDescent="0.3">
      <c r="A10">
        <f t="shared" si="0"/>
        <v>6</v>
      </c>
      <c r="B10" s="1" t="s">
        <v>210</v>
      </c>
      <c r="C10" s="19">
        <f>0.2882/1</f>
        <v>0.28820000000000001</v>
      </c>
      <c r="D10" s="19">
        <f>51.3276085646846/100</f>
        <v>0.51327608564684601</v>
      </c>
      <c r="E10" s="19">
        <f>22.5/100</f>
        <v>0.22500000000000001</v>
      </c>
      <c r="F10" s="19">
        <f>35.45197645/100</f>
        <v>0.35451976449999995</v>
      </c>
      <c r="G10" s="19">
        <f>7.04040716959794/100</f>
        <v>7.0404071695979398E-2</v>
      </c>
      <c r="H10" s="19">
        <f>35.17/100</f>
        <v>0.35170000000000001</v>
      </c>
      <c r="I10" s="26">
        <f t="shared" si="1"/>
        <v>1.8030999218428256</v>
      </c>
    </row>
    <row r="11" spans="1:9" x14ac:dyDescent="0.3">
      <c r="A11">
        <f t="shared" si="0"/>
        <v>6</v>
      </c>
      <c r="B11" s="1" t="s">
        <v>211</v>
      </c>
      <c r="C11" s="19">
        <f>0.4235/1</f>
        <v>0.42349999999999999</v>
      </c>
      <c r="D11" s="19">
        <f>48.7659142528646/100</f>
        <v>0.48765914252864595</v>
      </c>
      <c r="E11" s="19">
        <f>22.9/100</f>
        <v>0.22899999999999998</v>
      </c>
      <c r="F11" s="19">
        <f>30.7085315333333/100</f>
        <v>0.307085315333333</v>
      </c>
      <c r="G11" s="19">
        <f>8.90314972703778/100</f>
        <v>8.9031497270377805E-2</v>
      </c>
      <c r="H11" s="19">
        <f>55.33/100</f>
        <v>0.55330000000000001</v>
      </c>
      <c r="I11" s="26">
        <f t="shared" si="1"/>
        <v>2.0895759551323567</v>
      </c>
    </row>
    <row r="12" spans="1:9" x14ac:dyDescent="0.3">
      <c r="A12">
        <f t="shared" si="0"/>
        <v>6</v>
      </c>
      <c r="B12" s="1" t="s">
        <v>212</v>
      </c>
      <c r="C12" s="19">
        <f>0.7/1</f>
        <v>0.7</v>
      </c>
      <c r="D12" s="19">
        <f>66.1321044530521/100</f>
        <v>0.66132104453052099</v>
      </c>
      <c r="E12" s="19">
        <f>35.2/100</f>
        <v>0.35200000000000004</v>
      </c>
      <c r="F12" s="19">
        <f>55.7470401166667/100</f>
        <v>0.55747040116666702</v>
      </c>
      <c r="G12" s="19">
        <f>62.4298356197957/100</f>
        <v>0.62429835619795704</v>
      </c>
      <c r="H12" s="19">
        <f>60.83/100</f>
        <v>0.60829999999999995</v>
      </c>
      <c r="I12" s="26">
        <f t="shared" si="1"/>
        <v>3.5033898018951448</v>
      </c>
    </row>
    <row r="13" spans="1:9" x14ac:dyDescent="0.3">
      <c r="A13">
        <f t="shared" si="0"/>
        <v>6</v>
      </c>
      <c r="B13" s="1" t="s">
        <v>213</v>
      </c>
      <c r="C13" s="19">
        <f>0.5176/1</f>
        <v>0.51759999999999995</v>
      </c>
      <c r="D13" s="19">
        <f>46.7727695114853/100</f>
        <v>0.46772769511485301</v>
      </c>
      <c r="E13" s="19">
        <f>19.7/100</f>
        <v>0.19699999999999998</v>
      </c>
      <c r="F13" s="19">
        <f>28.9881229333333/100</f>
        <v>0.28988122933333299</v>
      </c>
      <c r="G13" s="19">
        <f>10.8999185993257/100</f>
        <v>0.108999185993257</v>
      </c>
      <c r="H13" s="19">
        <f>17/100</f>
        <v>0.17</v>
      </c>
      <c r="I13" s="26">
        <f t="shared" si="1"/>
        <v>1.751208110441443</v>
      </c>
    </row>
    <row r="14" spans="1:9" x14ac:dyDescent="0.3">
      <c r="A14">
        <f t="shared" si="0"/>
        <v>6</v>
      </c>
      <c r="B14" s="1" t="s">
        <v>214</v>
      </c>
      <c r="C14" s="19">
        <f>0.5235/1</f>
        <v>0.52349999999999997</v>
      </c>
      <c r="D14" s="19">
        <f>51.2081338296094/100</f>
        <v>0.51208133829609404</v>
      </c>
      <c r="E14" s="19">
        <f>24.3/100</f>
        <v>0.24299999999999999</v>
      </c>
      <c r="F14" s="19">
        <f>43.9040462166667/100</f>
        <v>0.43904046216666698</v>
      </c>
      <c r="G14" s="19">
        <f>27.1025705175482/100</f>
        <v>0.27102570517548202</v>
      </c>
      <c r="H14" s="19">
        <f>29.67/100</f>
        <v>0.29670000000000002</v>
      </c>
      <c r="I14" s="26">
        <f t="shared" si="1"/>
        <v>2.2853475056382431</v>
      </c>
    </row>
    <row r="15" spans="1:9" x14ac:dyDescent="0.3">
      <c r="A15">
        <f t="shared" si="0"/>
        <v>5</v>
      </c>
      <c r="B15" s="1" t="s">
        <v>215</v>
      </c>
      <c r="C15" s="19">
        <f>0.6176/1</f>
        <v>0.61760000000000004</v>
      </c>
      <c r="D15" s="19">
        <f>61.4881938787999/100</f>
        <v>0.61488193878799902</v>
      </c>
      <c r="E15" s="19"/>
      <c r="F15" s="19">
        <f>59.88244215/100</f>
        <v>0.59882442150000004</v>
      </c>
      <c r="G15" s="19">
        <f>60.6025945510111/100</f>
        <v>0.60602594551011102</v>
      </c>
      <c r="H15" s="19">
        <v>0.14000000000000001</v>
      </c>
      <c r="I15" s="26">
        <f t="shared" si="1"/>
        <v>2.5773323057981101</v>
      </c>
    </row>
    <row r="16" spans="1:9" x14ac:dyDescent="0.3">
      <c r="A16">
        <f t="shared" si="0"/>
        <v>6</v>
      </c>
      <c r="B16" s="1" t="s">
        <v>216</v>
      </c>
      <c r="C16" s="19">
        <f>0.7471/1</f>
        <v>0.74709999999999999</v>
      </c>
      <c r="D16" s="19">
        <f>61.8592299714773/100</f>
        <v>0.61859229971477303</v>
      </c>
      <c r="E16" s="19">
        <f>32.7/100</f>
        <v>0.32700000000000001</v>
      </c>
      <c r="F16" s="19">
        <f>37.8817876166667/100</f>
        <v>0.37881787616666701</v>
      </c>
      <c r="G16" s="19">
        <f>71.8132802457884/100</f>
        <v>0.71813280245788402</v>
      </c>
      <c r="H16" s="19">
        <f>74.5/100</f>
        <v>0.745</v>
      </c>
      <c r="I16" s="26">
        <f t="shared" si="1"/>
        <v>3.5346429783393241</v>
      </c>
    </row>
    <row r="17" spans="1:9" x14ac:dyDescent="0.3">
      <c r="A17">
        <f t="shared" si="0"/>
        <v>6</v>
      </c>
      <c r="B17" s="1" t="s">
        <v>217</v>
      </c>
      <c r="C17" s="19">
        <f>0.5529/1</f>
        <v>0.55289999999999995</v>
      </c>
      <c r="D17" s="19">
        <f>53.3438238169267/100</f>
        <v>0.53343823816926705</v>
      </c>
      <c r="E17" s="19">
        <f>25.6/100</f>
        <v>0.25600000000000001</v>
      </c>
      <c r="F17" s="19">
        <f>47.7693041166667/100</f>
        <v>0.47769304116666705</v>
      </c>
      <c r="G17" s="19">
        <f>16.9487131638795/100</f>
        <v>0.169487131638795</v>
      </c>
      <c r="H17" s="19">
        <f>49.33/100</f>
        <v>0.49329999999999996</v>
      </c>
      <c r="I17" s="26">
        <f t="shared" si="1"/>
        <v>2.4828184109747289</v>
      </c>
    </row>
    <row r="18" spans="1:9" x14ac:dyDescent="0.3">
      <c r="A18">
        <f t="shared" si="0"/>
        <v>6</v>
      </c>
      <c r="B18" s="1" t="s">
        <v>218</v>
      </c>
      <c r="C18" s="19">
        <f>0.2588/1</f>
        <v>0.25879999999999997</v>
      </c>
      <c r="D18" s="19">
        <f>56.4413396409134/100</f>
        <v>0.56441339640913402</v>
      </c>
      <c r="E18" s="19">
        <f>19.8/100</f>
        <v>0.19800000000000001</v>
      </c>
      <c r="F18" s="19">
        <f>41.6843017/100</f>
        <v>0.41684301699999998</v>
      </c>
      <c r="G18" s="19">
        <f>17.5444329595117/100</f>
        <v>0.17544432959511699</v>
      </c>
      <c r="H18" s="19">
        <f>0.49</f>
        <v>0.49</v>
      </c>
      <c r="I18" s="26">
        <f t="shared" si="1"/>
        <v>2.1035007430042505</v>
      </c>
    </row>
    <row r="19" spans="1:9" x14ac:dyDescent="0.3">
      <c r="A19">
        <f t="shared" si="0"/>
        <v>6</v>
      </c>
      <c r="B19" s="1" t="s">
        <v>219</v>
      </c>
      <c r="C19" s="19">
        <f>0.5235/1</f>
        <v>0.52349999999999997</v>
      </c>
      <c r="D19" s="19">
        <f>45.8137659240578/100</f>
        <v>0.45813765924057798</v>
      </c>
      <c r="E19" s="19">
        <f>21.9/100</f>
        <v>0.21899999999999997</v>
      </c>
      <c r="F19" s="19">
        <f>48.2627511/100</f>
        <v>0.48262751100000001</v>
      </c>
      <c r="G19" s="19">
        <f>19.5433536481544/100</f>
        <v>0.19543353648154402</v>
      </c>
      <c r="H19" s="19">
        <f>45.83/100</f>
        <v>0.45829999999999999</v>
      </c>
      <c r="I19" s="26">
        <f t="shared" si="1"/>
        <v>2.3369987067221221</v>
      </c>
    </row>
    <row r="20" spans="1:9" x14ac:dyDescent="0.3">
      <c r="B20" s="21" t="s">
        <v>220</v>
      </c>
      <c r="C20" s="20">
        <v>0.57650000000000001</v>
      </c>
      <c r="D20" s="20">
        <v>0.599141383798103</v>
      </c>
      <c r="E20" s="20">
        <v>0.317</v>
      </c>
      <c r="F20" s="20">
        <v>0.53447977708333294</v>
      </c>
      <c r="G20" s="20">
        <v>0</v>
      </c>
      <c r="H20" s="20">
        <v>0.505</v>
      </c>
      <c r="I20" s="27">
        <f t="shared" si="1"/>
        <v>2.5321211608814358</v>
      </c>
    </row>
    <row r="21" spans="1:9" x14ac:dyDescent="0.3">
      <c r="B21" s="21" t="s">
        <v>221</v>
      </c>
      <c r="C21" s="20">
        <v>0.35880000000000001</v>
      </c>
      <c r="D21" s="20">
        <v>0.53698250150996796</v>
      </c>
      <c r="E21" s="20">
        <v>0.21899999999999997</v>
      </c>
      <c r="F21" s="20">
        <v>0.44893459483333303</v>
      </c>
      <c r="G21" s="20">
        <v>0.16993714815937949</v>
      </c>
      <c r="H21" s="20">
        <v>0.42335</v>
      </c>
      <c r="I21" s="27">
        <f t="shared" si="1"/>
        <v>2.1570042445026805</v>
      </c>
    </row>
    <row r="25" spans="1:9" ht="21" x14ac:dyDescent="0.4">
      <c r="A25" s="9" t="s">
        <v>227</v>
      </c>
    </row>
    <row r="27" spans="1:9" x14ac:dyDescent="0.3">
      <c r="B27" s="1" t="s">
        <v>0</v>
      </c>
      <c r="C27" s="1" t="s">
        <v>228</v>
      </c>
    </row>
    <row r="28" spans="1:9" x14ac:dyDescent="0.3">
      <c r="A28">
        <v>6</v>
      </c>
      <c r="B28" s="1" t="s">
        <v>205</v>
      </c>
      <c r="C28" s="16">
        <f>I4/6</f>
        <v>0.29849548292108169</v>
      </c>
    </row>
    <row r="29" spans="1:9" x14ac:dyDescent="0.3">
      <c r="A29">
        <v>6</v>
      </c>
      <c r="B29" s="1" t="s">
        <v>206</v>
      </c>
      <c r="C29" s="16">
        <f>I5/6</f>
        <v>0.41139738803231429</v>
      </c>
    </row>
    <row r="30" spans="1:9" x14ac:dyDescent="0.3">
      <c r="A30">
        <v>3</v>
      </c>
      <c r="B30" s="1" t="s">
        <v>207</v>
      </c>
      <c r="C30" s="16">
        <f>I6/3</f>
        <v>0.16643446103886916</v>
      </c>
    </row>
    <row r="31" spans="1:9" x14ac:dyDescent="0.3">
      <c r="A31">
        <v>4</v>
      </c>
      <c r="B31" s="1" t="s">
        <v>208</v>
      </c>
      <c r="C31" s="16">
        <f>I7/4</f>
        <v>0.2782167882017712</v>
      </c>
    </row>
    <row r="32" spans="1:9" x14ac:dyDescent="0.3">
      <c r="A32">
        <v>5</v>
      </c>
      <c r="B32" s="1" t="s">
        <v>58</v>
      </c>
      <c r="C32" s="16">
        <f>I8/5</f>
        <v>0.42224407867320846</v>
      </c>
    </row>
    <row r="33" spans="1:3" x14ac:dyDescent="0.3">
      <c r="A33">
        <v>5</v>
      </c>
      <c r="B33" s="1" t="s">
        <v>209</v>
      </c>
      <c r="C33" s="16">
        <f t="shared" ref="C33:C45" si="2">I9/5</f>
        <v>0.38016773240582624</v>
      </c>
    </row>
    <row r="34" spans="1:3" x14ac:dyDescent="0.3">
      <c r="A34">
        <v>6</v>
      </c>
      <c r="B34" s="1" t="s">
        <v>210</v>
      </c>
      <c r="C34" s="16">
        <f>I10/6</f>
        <v>0.30051665364047092</v>
      </c>
    </row>
    <row r="35" spans="1:3" x14ac:dyDescent="0.3">
      <c r="A35">
        <v>6</v>
      </c>
      <c r="B35" s="1" t="s">
        <v>211</v>
      </c>
      <c r="C35" s="16">
        <f>I11/6</f>
        <v>0.34826265918872612</v>
      </c>
    </row>
    <row r="36" spans="1:3" x14ac:dyDescent="0.3">
      <c r="A36">
        <v>6</v>
      </c>
      <c r="B36" s="1" t="s">
        <v>212</v>
      </c>
      <c r="C36" s="16">
        <f>I12/6</f>
        <v>0.58389830031585743</v>
      </c>
    </row>
    <row r="37" spans="1:3" x14ac:dyDescent="0.3">
      <c r="A37">
        <v>6</v>
      </c>
      <c r="B37" s="1" t="s">
        <v>213</v>
      </c>
      <c r="C37" s="16">
        <f>I13/6</f>
        <v>0.29186801840690718</v>
      </c>
    </row>
    <row r="38" spans="1:3" x14ac:dyDescent="0.3">
      <c r="A38">
        <v>6</v>
      </c>
      <c r="B38" s="1" t="s">
        <v>214</v>
      </c>
      <c r="C38" s="16">
        <f>I14/6</f>
        <v>0.38089125093970716</v>
      </c>
    </row>
    <row r="39" spans="1:3" x14ac:dyDescent="0.3">
      <c r="A39">
        <v>5</v>
      </c>
      <c r="B39" s="1" t="s">
        <v>215</v>
      </c>
      <c r="C39" s="16">
        <f>I15/5</f>
        <v>0.51546646115962202</v>
      </c>
    </row>
    <row r="40" spans="1:3" x14ac:dyDescent="0.3">
      <c r="A40">
        <v>6</v>
      </c>
      <c r="B40" s="1" t="s">
        <v>216</v>
      </c>
      <c r="C40" s="16">
        <f>I16/6</f>
        <v>0.58910716305655397</v>
      </c>
    </row>
    <row r="41" spans="1:3" x14ac:dyDescent="0.3">
      <c r="A41">
        <v>6</v>
      </c>
      <c r="B41" s="1" t="s">
        <v>217</v>
      </c>
      <c r="C41" s="16">
        <f>I17/6</f>
        <v>0.41380306849578813</v>
      </c>
    </row>
    <row r="42" spans="1:3" x14ac:dyDescent="0.3">
      <c r="A42">
        <v>6</v>
      </c>
      <c r="B42" s="1" t="s">
        <v>218</v>
      </c>
      <c r="C42" s="16">
        <f>I18/6</f>
        <v>0.3505834571673751</v>
      </c>
    </row>
    <row r="43" spans="1:3" x14ac:dyDescent="0.3">
      <c r="A43">
        <v>6</v>
      </c>
      <c r="B43" s="1" t="s">
        <v>219</v>
      </c>
      <c r="C43" s="16">
        <f>I19/6</f>
        <v>0.38949978445368699</v>
      </c>
    </row>
    <row r="44" spans="1:3" x14ac:dyDescent="0.3">
      <c r="B44" s="21" t="s">
        <v>220</v>
      </c>
      <c r="C44" s="28">
        <f t="shared" si="2"/>
        <v>0.50642423217628718</v>
      </c>
    </row>
    <row r="45" spans="1:3" x14ac:dyDescent="0.3">
      <c r="B45" s="21" t="s">
        <v>221</v>
      </c>
      <c r="C45" s="28">
        <f>I21/6</f>
        <v>0.35950070741711343</v>
      </c>
    </row>
    <row r="49" spans="1:4" ht="21" x14ac:dyDescent="0.4">
      <c r="A49" s="9" t="s">
        <v>229</v>
      </c>
    </row>
    <row r="51" spans="1:4" x14ac:dyDescent="0.3">
      <c r="B51" s="1" t="s">
        <v>0</v>
      </c>
      <c r="C51" s="1" t="s">
        <v>230</v>
      </c>
      <c r="D51" s="1" t="s">
        <v>225</v>
      </c>
    </row>
    <row r="52" spans="1:4" x14ac:dyDescent="0.3">
      <c r="B52" s="1" t="s">
        <v>216</v>
      </c>
      <c r="C52" s="16">
        <v>0.58910716305655397</v>
      </c>
      <c r="D52" s="22">
        <v>1</v>
      </c>
    </row>
    <row r="53" spans="1:4" x14ac:dyDescent="0.3">
      <c r="B53" s="1" t="s">
        <v>212</v>
      </c>
      <c r="C53" s="16">
        <v>0.58389830031585699</v>
      </c>
      <c r="D53" s="22">
        <v>2</v>
      </c>
    </row>
    <row r="54" spans="1:4" x14ac:dyDescent="0.3">
      <c r="B54" s="1" t="s">
        <v>215</v>
      </c>
      <c r="C54" s="16">
        <v>0.51546646115962202</v>
      </c>
      <c r="D54" s="22">
        <v>3</v>
      </c>
    </row>
    <row r="55" spans="1:4" x14ac:dyDescent="0.3">
      <c r="B55" s="21" t="s">
        <v>220</v>
      </c>
      <c r="C55" s="28">
        <v>0.50642423217628718</v>
      </c>
      <c r="D55" s="29"/>
    </row>
    <row r="56" spans="1:4" x14ac:dyDescent="0.3">
      <c r="B56" s="1" t="s">
        <v>58</v>
      </c>
      <c r="C56" s="16">
        <v>0.42224407867320846</v>
      </c>
      <c r="D56" s="22">
        <v>4</v>
      </c>
    </row>
    <row r="57" spans="1:4" x14ac:dyDescent="0.3">
      <c r="B57" s="1" t="s">
        <v>217</v>
      </c>
      <c r="C57" s="16">
        <v>0.41380306849578813</v>
      </c>
      <c r="D57" s="22">
        <v>5</v>
      </c>
    </row>
    <row r="58" spans="1:4" x14ac:dyDescent="0.3">
      <c r="B58" s="1" t="s">
        <v>206</v>
      </c>
      <c r="C58" s="16">
        <v>0.41139738803231429</v>
      </c>
      <c r="D58" s="22">
        <v>6</v>
      </c>
    </row>
    <row r="59" spans="1:4" x14ac:dyDescent="0.3">
      <c r="B59" s="1" t="s">
        <v>219</v>
      </c>
      <c r="C59" s="16">
        <v>0.38949978445368699</v>
      </c>
      <c r="D59" s="22">
        <v>7</v>
      </c>
    </row>
    <row r="60" spans="1:4" x14ac:dyDescent="0.3">
      <c r="B60" s="1" t="s">
        <v>214</v>
      </c>
      <c r="C60" s="16">
        <v>0.38089125093970716</v>
      </c>
      <c r="D60" s="22">
        <v>8</v>
      </c>
    </row>
    <row r="61" spans="1:4" x14ac:dyDescent="0.3">
      <c r="B61" s="1" t="s">
        <v>209</v>
      </c>
      <c r="C61" s="16">
        <v>0.38016773240582624</v>
      </c>
      <c r="D61" s="22">
        <v>9</v>
      </c>
    </row>
    <row r="62" spans="1:4" x14ac:dyDescent="0.3">
      <c r="B62" s="21" t="s">
        <v>221</v>
      </c>
      <c r="C62" s="28">
        <v>0.35950070741711343</v>
      </c>
      <c r="D62" s="29"/>
    </row>
    <row r="63" spans="1:4" x14ac:dyDescent="0.3">
      <c r="B63" s="1" t="s">
        <v>218</v>
      </c>
      <c r="C63" s="16">
        <v>0.3505834571673751</v>
      </c>
      <c r="D63" s="22">
        <v>10</v>
      </c>
    </row>
    <row r="64" spans="1:4" x14ac:dyDescent="0.3">
      <c r="B64" s="1" t="s">
        <v>211</v>
      </c>
      <c r="C64" s="16">
        <v>0.34826265918872612</v>
      </c>
      <c r="D64" s="22">
        <v>11</v>
      </c>
    </row>
    <row r="65" spans="2:4" x14ac:dyDescent="0.3">
      <c r="B65" s="1" t="s">
        <v>210</v>
      </c>
      <c r="C65" s="16">
        <v>0.30051665364047092</v>
      </c>
      <c r="D65" s="22">
        <v>12</v>
      </c>
    </row>
    <row r="66" spans="2:4" x14ac:dyDescent="0.3">
      <c r="B66" s="1" t="s">
        <v>205</v>
      </c>
      <c r="C66" s="16">
        <v>0.29849548292108169</v>
      </c>
      <c r="D66" s="22">
        <v>13</v>
      </c>
    </row>
    <row r="67" spans="2:4" x14ac:dyDescent="0.3">
      <c r="B67" s="1" t="s">
        <v>213</v>
      </c>
      <c r="C67" s="16">
        <v>0.29186801840690718</v>
      </c>
      <c r="D67" s="22">
        <v>14</v>
      </c>
    </row>
    <row r="68" spans="2:4" x14ac:dyDescent="0.3">
      <c r="B68" s="1" t="s">
        <v>208</v>
      </c>
      <c r="C68" s="16">
        <v>0.2782167882017712</v>
      </c>
      <c r="D68" s="22">
        <v>15</v>
      </c>
    </row>
    <row r="69" spans="2:4" x14ac:dyDescent="0.3">
      <c r="B69" s="1" t="s">
        <v>207</v>
      </c>
      <c r="C69" s="16">
        <v>0.24965169155830375</v>
      </c>
      <c r="D69" s="22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D6C4CD6D30BE4EB53733FF213B4A0A" ma:contentTypeVersion="16" ma:contentTypeDescription="Create a new document." ma:contentTypeScope="" ma:versionID="3bf911b3a62617eb50d089c8db5bace2">
  <xsd:schema xmlns:xsd="http://www.w3.org/2001/XMLSchema" xmlns:xs="http://www.w3.org/2001/XMLSchema" xmlns:p="http://schemas.microsoft.com/office/2006/metadata/properties" xmlns:ns2="a84aeb1a-e5db-4375-8fd6-ff0e80169e34" xmlns:ns3="ca897d1b-c29e-4838-b534-2cba92a419b2" targetNamespace="http://schemas.microsoft.com/office/2006/metadata/properties" ma:root="true" ma:fieldsID="7a55c1f3499122da1113f9f38d994df0" ns2:_="" ns3:_="">
    <xsd:import namespace="a84aeb1a-e5db-4375-8fd6-ff0e80169e34"/>
    <xsd:import namespace="ca897d1b-c29e-4838-b534-2cba92a41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aeb1a-e5db-4375-8fd6-ff0e80169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cbadb6-fd56-4ffc-a124-e81929b1d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97d1b-c29e-4838-b534-2cba92a41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811e4e-6505-4923-a560-a5c5e75bdc8b}" ma:internalName="TaxCatchAll" ma:showField="CatchAllData" ma:web="ca897d1b-c29e-4838-b534-2cba92a41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313B5-04D2-407A-9386-FD9B41BB1765}"/>
</file>

<file path=customXml/itemProps2.xml><?xml version="1.0" encoding="utf-8"?>
<ds:datastoreItem xmlns:ds="http://schemas.openxmlformats.org/officeDocument/2006/customXml" ds:itemID="{B4D66674-868E-4C62-B24C-8C5762F91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Global Data</vt:lpstr>
      <vt:lpstr>Global Ranking</vt:lpstr>
      <vt:lpstr>African Data</vt:lpstr>
      <vt:lpstr>African Ranking</vt:lpstr>
      <vt:lpstr>SADC Data</vt:lpstr>
      <vt:lpstr>SADC Ranking</vt:lpstr>
      <vt:lpstr>Benchmark Assessment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Turczynowicz</dc:creator>
  <cp:lastModifiedBy>Rebecca Turczynowicz</cp:lastModifiedBy>
  <dcterms:created xsi:type="dcterms:W3CDTF">2022-06-22T11:37:23Z</dcterms:created>
  <dcterms:modified xsi:type="dcterms:W3CDTF">2022-06-22T12:19:19Z</dcterms:modified>
</cp:coreProperties>
</file>